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8" activeTab="0"/>
  </bookViews>
  <sheets>
    <sheet name="Pbssp_2019" sheetId="1" r:id="rId1"/>
  </sheets>
  <definedNames>
    <definedName name="_xlnm._FilterDatabase" localSheetId="0" hidden="1">'Pbssp_2019'!$A$7:$J$265</definedName>
    <definedName name="_GoBack" localSheetId="0">NA()</definedName>
    <definedName name="_xlnm__FilterDatabase" localSheetId="0">'Pbssp_2019'!$A$7:$J$265</definedName>
    <definedName name="_xlnm_Print_Area" localSheetId="0">'Pbssp_2019'!$A$1:$J$65530</definedName>
  </definedNames>
  <calcPr fullCalcOnLoad="1"/>
</workbook>
</file>

<file path=xl/comments1.xml><?xml version="1.0" encoding="utf-8"?>
<comments xmlns="http://schemas.openxmlformats.org/spreadsheetml/2006/main">
  <authors>
    <author>Strojek Klaudia</author>
  </authors>
  <commentList>
    <comment ref="G139" authorId="0">
      <text>
        <r>
          <rPr>
            <b/>
            <sz val="9"/>
            <rFont val="Tahoma"/>
            <family val="2"/>
          </rPr>
          <t>Strojek Klaudia:</t>
        </r>
        <r>
          <rPr>
            <sz val="9"/>
            <rFont val="Tahoma"/>
            <family val="2"/>
          </rPr>
          <t xml:space="preserve">
W Modelu SMS dane dotyczące kosztów GIORiN i WIORiN powinno wprowadzić MRiRW</t>
        </r>
      </text>
    </comment>
  </commentList>
</comments>
</file>

<file path=xl/sharedStrings.xml><?xml version="1.0" encoding="utf-8"?>
<sst xmlns="http://schemas.openxmlformats.org/spreadsheetml/2006/main" count="1116" uniqueCount="659">
  <si>
    <t>Załącznik nr 1</t>
  </si>
  <si>
    <t>Załącznik do OSR (pkt.13_Koszty badań statystycznych w Pbssp na rok 2019)</t>
  </si>
  <si>
    <t>Planowane koszty bezpośrednie badań statystycznych ujętych w  "Programie badań statystycznych statystyki publicznej na rok 2019"</t>
  </si>
  <si>
    <t>Podział kosztów wg źródeł finansowania</t>
  </si>
  <si>
    <t>Lp.</t>
  </si>
  <si>
    <t>Symbol badania</t>
  </si>
  <si>
    <t>Temat badania</t>
  </si>
  <si>
    <t>Rodzaj badania</t>
  </si>
  <si>
    <t>Prowadzący badanie</t>
  </si>
  <si>
    <t>Koszty bezpośrednie badań ujętych w PBSSP'2019</t>
  </si>
  <si>
    <t>Koszty badań finansowane z budżetu:</t>
  </si>
  <si>
    <t>GUS</t>
  </si>
  <si>
    <t>naczelnych i centralnych organów administracji rządowej  oraz pozostałych jednostek sektora i spoza sektora finansów publicznych</t>
  </si>
  <si>
    <t>państwa</t>
  </si>
  <si>
    <t>pozostałych jednostek:</t>
  </si>
  <si>
    <t>należących do sektora finansów publicznych</t>
  </si>
  <si>
    <t>nienależących do sektora finansów publicznych</t>
  </si>
  <si>
    <t>1.01.01</t>
  </si>
  <si>
    <t>Warunki naturalne (geografia, hydrografia, meteorologia)</t>
  </si>
  <si>
    <t>Badanie stałe</t>
  </si>
  <si>
    <t>1.01.02</t>
  </si>
  <si>
    <t>Zasoby i zmiany w wykorzystaniu powierzchni ziemi, zagrożenie i ochrona gruntów</t>
  </si>
  <si>
    <t>GUS, MRiRW, MŚ, GIOŚ</t>
  </si>
  <si>
    <t>2 880 zł – budżet MRiRW</t>
  </si>
  <si>
    <t>1.01.03</t>
  </si>
  <si>
    <t>Zasoby leśne</t>
  </si>
  <si>
    <t>GUS, MŚ</t>
  </si>
  <si>
    <t>1.01.04</t>
  </si>
  <si>
    <t>Zasoby, zmiany i wykorzystanie surowców mineralnych (kopalin)</t>
  </si>
  <si>
    <t>MŚ, GUS</t>
  </si>
  <si>
    <t>949 869 zł – budżet NFOŚiGW</t>
  </si>
  <si>
    <t>1.01.05</t>
  </si>
  <si>
    <t>Zasoby, wykorzystanie, zanieczyszczenie i ochrona wód</t>
  </si>
  <si>
    <t>1.01.06</t>
  </si>
  <si>
    <t>Zanieczyszczenie i ochrona powietrza</t>
  </si>
  <si>
    <t>GUS, MŚ, GIOŚ</t>
  </si>
  <si>
    <t>1.01.07</t>
  </si>
  <si>
    <t>Ochrona przyrody, krajobrazu i różnorodności biologicznej</t>
  </si>
  <si>
    <t>GUS, MŚ, GIOŚ, GDOŚ</t>
  </si>
  <si>
    <t>1.01.08</t>
  </si>
  <si>
    <t>Odpady</t>
  </si>
  <si>
    <t>1.01.09</t>
  </si>
  <si>
    <t>Promieniowanie jonizujące i niejonizujące. Hałas</t>
  </si>
  <si>
    <t>MŚ, GIOŚ, GUS</t>
  </si>
  <si>
    <t>1.01.12</t>
  </si>
  <si>
    <t>Ekonomiczne aspekty ochrony środowiska</t>
  </si>
  <si>
    <t>GUS, MŚ, MRiRW, GIOŚ</t>
  </si>
  <si>
    <t>1.01.14</t>
  </si>
  <si>
    <t>Ogólnogospodarcze rachunki przepływów materialnych</t>
  </si>
  <si>
    <t>1.01.16</t>
  </si>
  <si>
    <t>Rachunki emisji do powietrza</t>
  </si>
  <si>
    <t>1.01.17</t>
  </si>
  <si>
    <t>Podatki związane ze środowiskiem</t>
  </si>
  <si>
    <t>1.02.01</t>
  </si>
  <si>
    <t>Organy państwa</t>
  </si>
  <si>
    <t>1.02.02</t>
  </si>
  <si>
    <t>Organy samorządu terytorialnego</t>
  </si>
  <si>
    <t>1.02.03</t>
  </si>
  <si>
    <t>Grunty komunalne</t>
  </si>
  <si>
    <t>1.02.04</t>
  </si>
  <si>
    <t>Lokalne planowanie i zagospodarowanie przestrzenne</t>
  </si>
  <si>
    <t>1.02.05</t>
  </si>
  <si>
    <t>Prace geodezyjne i kartograficzne. Ewidencja miejscowości ulic i adresów</t>
  </si>
  <si>
    <t>GUGiK</t>
  </si>
  <si>
    <t>18 000 zł - budżet GUGiK</t>
  </si>
  <si>
    <t>1.03.01</t>
  </si>
  <si>
    <t>Sprawy rozpatrywane w wymiarze sprawiedliwości</t>
  </si>
  <si>
    <t>MS, PK</t>
  </si>
  <si>
    <t>231 208 zł - budżet MS                   341 350 zł - budżet PK</t>
  </si>
  <si>
    <t>1.03.02</t>
  </si>
  <si>
    <t>Orzeczenia sądów pierwszej instancji i prawomocne osądzenia osób pełnoletnich w sprawach karnych i wykroczeniowych, orzeczenia w sprawach nieletnich oraz o podmiotach zbiorowych</t>
  </si>
  <si>
    <t>MS</t>
  </si>
  <si>
    <t>91 562 zł - budżet MS</t>
  </si>
  <si>
    <t>1.03.03</t>
  </si>
  <si>
    <t>Przestępczość. Wymiar sprawiedliwości</t>
  </si>
  <si>
    <t>MS, PK, GUS</t>
  </si>
  <si>
    <t>46 187 zł - budżet MS                        3 000 zł - budżet PK</t>
  </si>
  <si>
    <t>1.03.04</t>
  </si>
  <si>
    <t>Wykonywanie orzeczeń sądowych przez zakłady karne, sądy i zakłady dla nieletnich; areszty śledcze</t>
  </si>
  <si>
    <t>46 458 zł - budżet MS</t>
  </si>
  <si>
    <t>1.03.05</t>
  </si>
  <si>
    <t>Zatrudnienie i wynagrodzenia pracowników wymiaru sprawiedliwości</t>
  </si>
  <si>
    <t>46 458 zł - budżet MS                        12 300 zł - budżet PK</t>
  </si>
  <si>
    <t>1.03.06</t>
  </si>
  <si>
    <t>Działalność służb ratowniczych</t>
  </si>
  <si>
    <t>GUS, MSWiA</t>
  </si>
  <si>
    <t>4500 zł - MSWiA</t>
  </si>
  <si>
    <t>1.04.01</t>
  </si>
  <si>
    <t>Stowarzyszenia, fundacje, samorząd gospodarczy i zawodowy oraz społeczne jednostki wyznaniowe</t>
  </si>
  <si>
    <t>GUS, MRPiPS</t>
  </si>
  <si>
    <t>1.04.04</t>
  </si>
  <si>
    <t>Kapitał Ludzki</t>
  </si>
  <si>
    <t>1.04.07</t>
  </si>
  <si>
    <t>Jednostki reintegracji społeczno-zawodowej: centra integracji społecznej, kluby integracji społecznej, warsztaty terapii zajęciowej, zakłady aktywności zawodowej</t>
  </si>
  <si>
    <t>1.20.01</t>
  </si>
  <si>
    <t>Rodziny w Polsce</t>
  </si>
  <si>
    <t>1.20.03</t>
  </si>
  <si>
    <t>Świadczenia na rzecz rodziny</t>
  </si>
  <si>
    <t>1.20.04</t>
  </si>
  <si>
    <t>Wspieranie rodziny i system pieczy zastępczej</t>
  </si>
  <si>
    <t>188 981 zł - budżet MRPiPS</t>
  </si>
  <si>
    <t>1.20.05</t>
  </si>
  <si>
    <t>Żłobki i kluby dziecięce</t>
  </si>
  <si>
    <t>1.20.06</t>
  </si>
  <si>
    <t>Świadczenie wychowawcze, dodatek wychowawczy i dodatek do zryczałtowanej kwoty</t>
  </si>
  <si>
    <t>187 440 zł - budżet MRPiPS</t>
  </si>
  <si>
    <t>1.21.01</t>
  </si>
  <si>
    <t>Urodzenia. Dzietność</t>
  </si>
  <si>
    <t>1.21.02</t>
  </si>
  <si>
    <t>Małżeństwa. Rozwody. Separacje</t>
  </si>
  <si>
    <t>1.21.03</t>
  </si>
  <si>
    <t>Migracje wewnętrzne ludności</t>
  </si>
  <si>
    <t>1.21.04</t>
  </si>
  <si>
    <t>Migracje zagraniczne ludności</t>
  </si>
  <si>
    <t>1.21.07</t>
  </si>
  <si>
    <t>Bilanse stanu i struktury ludności według cech demograficznych</t>
  </si>
  <si>
    <t>1.21.09</t>
  </si>
  <si>
    <t>Zgony. Umieralność. Trwanie życia</t>
  </si>
  <si>
    <t>GUS, MZ</t>
  </si>
  <si>
    <t>55 210 zł - budżet MZ</t>
  </si>
  <si>
    <t>1.21.10</t>
  </si>
  <si>
    <t>Charakterystyka społeczno-demograficzna i ekonomiczna ludności i gospodarstw domowych</t>
  </si>
  <si>
    <t>1.21.11</t>
  </si>
  <si>
    <t>Prognozy demograficzne</t>
  </si>
  <si>
    <t>1.21.12</t>
  </si>
  <si>
    <t>Narodowy spis powszechny ludności i mieszkań 2021 r. - prace przygotowawcze</t>
  </si>
  <si>
    <t>Badanie cykliczne, ostatnio w 2018</t>
  </si>
  <si>
    <t>1.21.14</t>
  </si>
  <si>
    <t>Zasoby migracyjne</t>
  </si>
  <si>
    <t>1.21.15</t>
  </si>
  <si>
    <t>Polacy i Polonia na świecie</t>
  </si>
  <si>
    <t>1.22.01</t>
  </si>
  <si>
    <t>Wyznania religijne w Polsce</t>
  </si>
  <si>
    <t>1.22.07</t>
  </si>
  <si>
    <t>Statystyka obrządków Kościoła katolickiego w Polsce</t>
  </si>
  <si>
    <t>1.23.01</t>
  </si>
  <si>
    <t>Badanie aktywności ekonomicznej ludności (BAEL)</t>
  </si>
  <si>
    <t>1.23.02</t>
  </si>
  <si>
    <t>Pracujący w gospodarce narodowej</t>
  </si>
  <si>
    <t>1.23.04</t>
  </si>
  <si>
    <t>Zatrudnienie, wydatki na wynagrodzenia w państwowej sferze budżetowej</t>
  </si>
  <si>
    <t>MF, GUS</t>
  </si>
  <si>
    <t>1.23.06</t>
  </si>
  <si>
    <t>Bezrobotni i poszukujący pracy zarejestrowani w urzędach pracy</t>
  </si>
  <si>
    <t>MRPiPS, GUS</t>
  </si>
  <si>
    <t>1.23.07</t>
  </si>
  <si>
    <t>Popyt na pracę</t>
  </si>
  <si>
    <t>1.23.09</t>
  </si>
  <si>
    <t>Warunki pracy</t>
  </si>
  <si>
    <t>1.23.10</t>
  </si>
  <si>
    <t>Wypadki przy pracy</t>
  </si>
  <si>
    <t>1.23.11</t>
  </si>
  <si>
    <t>Strajki. Spory zbiorowe</t>
  </si>
  <si>
    <t>1.23.13</t>
  </si>
  <si>
    <t>Czas pracy</t>
  </si>
  <si>
    <t>1.23.15</t>
  </si>
  <si>
    <t>Zezwolenia na pracę cudzoziemców w RP</t>
  </si>
  <si>
    <t>55 100 zł - MRPiPS</t>
  </si>
  <si>
    <t>1.23.18</t>
  </si>
  <si>
    <t>Badanie organizacji i rozkładu czasu pracy</t>
  </si>
  <si>
    <t>Badanie cykliczne co 8 lat, ostatnio w 2015</t>
  </si>
  <si>
    <t>1.23.26</t>
  </si>
  <si>
    <t>Osoby powyżej 50. roku życia na rynku pracy</t>
  </si>
  <si>
    <t>1.24.01</t>
  </si>
  <si>
    <t>Wynagrodzenia w gospodarce narodowej</t>
  </si>
  <si>
    <t>1.24.03</t>
  </si>
  <si>
    <t>Świadczenia z ubezpieczeń społecznych i pozaubezpieczeniowe</t>
  </si>
  <si>
    <t>1.24.04</t>
  </si>
  <si>
    <t>Koszty pracy i indeks kosztów zatrudnienia</t>
  </si>
  <si>
    <t>1.25.01</t>
  </si>
  <si>
    <t>Budżety gospodarstw domowych</t>
  </si>
  <si>
    <t>1.25.02</t>
  </si>
  <si>
    <t>Kondycja gospodarstw domowych (postawy konsumentów)</t>
  </si>
  <si>
    <t>1.25.07</t>
  </si>
  <si>
    <t>Pomoc społeczna</t>
  </si>
  <si>
    <t>3 708 355 zł - MRPiPS</t>
  </si>
  <si>
    <t>1.25.08</t>
  </si>
  <si>
    <t>Europejskie badanie warunków życia ludności (EU-SILC)</t>
  </si>
  <si>
    <t>1.25.09</t>
  </si>
  <si>
    <t>Procesy inflacyjne a oszczędzanie i konsumpcja w gospodarstwach domowych</t>
  </si>
  <si>
    <t>NBP</t>
  </si>
  <si>
    <t>48 000 zł - budżet NBP</t>
  </si>
  <si>
    <t>1.25.11</t>
  </si>
  <si>
    <t>Beneficjenci środowiskowej pomocy społecznej</t>
  </si>
  <si>
    <t>1.25.12</t>
  </si>
  <si>
    <t>Zjawisko ubóstwa oraz procesy wykluczenia społecznego</t>
  </si>
  <si>
    <t>1.25.24</t>
  </si>
  <si>
    <t>Międzypokoleniowe dziedziczenie niekorzystnych sytuacji życiowych</t>
  </si>
  <si>
    <t>Badanie nowe cykliczne co 6 lat</t>
  </si>
  <si>
    <t>1.26.01</t>
  </si>
  <si>
    <t>Gospodarowanie zasobami mieszkaniowymi</t>
  </si>
  <si>
    <t>1.26.04</t>
  </si>
  <si>
    <t>Obrót nieruchomościami</t>
  </si>
  <si>
    <t>1.26.06</t>
  </si>
  <si>
    <t>Infrastruktura techniczna sieci wodociągowych i kanalizacyjnych, ciepłowniczych, gazu z sieci oraz energii elektrycznej</t>
  </si>
  <si>
    <t>1.26.08</t>
  </si>
  <si>
    <t>Odpady komunalne oraz utrzymanie czystości i porządku w gminach</t>
  </si>
  <si>
    <t>1.26.09</t>
  </si>
  <si>
    <t>Badanie cen nieruchomości mieszkaniowych, gruntowych i komercyjnych</t>
  </si>
  <si>
    <t>690 000 zł - budżet NBP</t>
  </si>
  <si>
    <t>1.26.10</t>
  </si>
  <si>
    <t>Charakterystyka zasobów budynkowych</t>
  </si>
  <si>
    <t>1.27.01</t>
  </si>
  <si>
    <t>Placówki wychowania przedszkolnego, szkoły podstawowe, gimnazja, szkoły ponadgimnazjalne i ponadpodstawowe</t>
  </si>
  <si>
    <t>GUS, MEN</t>
  </si>
  <si>
    <t>1 756 554 zł - budżet MEN</t>
  </si>
  <si>
    <t>1.27.04</t>
  </si>
  <si>
    <t>Opieka nad dziećmi i młodzieżą</t>
  </si>
  <si>
    <t>289 051 zł - budżet MEN</t>
  </si>
  <si>
    <t>1.27.05</t>
  </si>
  <si>
    <t>Szkoły wyższe i ich finanse</t>
  </si>
  <si>
    <t>GUS, MNiSW</t>
  </si>
  <si>
    <t>78 000 zł - budżet MNiSW</t>
  </si>
  <si>
    <t>1.28.01</t>
  </si>
  <si>
    <t>Obiekty i działalność instytucji kultury</t>
  </si>
  <si>
    <t>1.28.02</t>
  </si>
  <si>
    <t>Działalność w zakresie kinematografii</t>
  </si>
  <si>
    <t>GUS, MKiDN</t>
  </si>
  <si>
    <t>1 968 zł - budżet MKiDN</t>
  </si>
  <si>
    <t>1.28.03</t>
  </si>
  <si>
    <t>Środki komunikacji masowej</t>
  </si>
  <si>
    <t>1.28.05</t>
  </si>
  <si>
    <t>Działalność archiwalna</t>
  </si>
  <si>
    <t>MKiDN</t>
  </si>
  <si>
    <t>75 418 zł - budżet MKiDN</t>
  </si>
  <si>
    <t>1.28.07</t>
  </si>
  <si>
    <t>Uczestnictwo ludzi w kulturze</t>
  </si>
  <si>
    <t>Badanie cykliczne co 5 lat, ostatnio w 2014</t>
  </si>
  <si>
    <t>1.28.08</t>
  </si>
  <si>
    <t>Masowe imprezy artystyczno-rozrywkowe oraz sportowe</t>
  </si>
  <si>
    <t>1.28.09</t>
  </si>
  <si>
    <t>Rynek dzieł sztuki</t>
  </si>
  <si>
    <t>1.28.10</t>
  </si>
  <si>
    <t>Badanie finansów instytucji kultury</t>
  </si>
  <si>
    <t>1.29.01</t>
  </si>
  <si>
    <t>Stan zdrowia ludności. Monitoring zdrowia</t>
  </si>
  <si>
    <t>1.29.02</t>
  </si>
  <si>
    <t>Zachorowania i leczeni na wybrane choroby</t>
  </si>
  <si>
    <t>MZ, MSWiA</t>
  </si>
  <si>
    <t>12 463 zł - budżet MSWiA             7 678 270 zł - budżet MZ</t>
  </si>
  <si>
    <t>1.29.03</t>
  </si>
  <si>
    <t>Hospitalizacja</t>
  </si>
  <si>
    <t>MZ</t>
  </si>
  <si>
    <t>274 700 zł - budżet MZ</t>
  </si>
  <si>
    <t>1.29.04</t>
  </si>
  <si>
    <t>Profilaktyka</t>
  </si>
  <si>
    <t>16 617 zł - budżet MSWiA              208 158 zł - budżet MZ</t>
  </si>
  <si>
    <t>1.29.05</t>
  </si>
  <si>
    <t>Szczepienia ochronne</t>
  </si>
  <si>
    <t>40 000 zł - budżet MZ</t>
  </si>
  <si>
    <t>1.29.06</t>
  </si>
  <si>
    <t>Kadra medyczna ochrony zdrowia</t>
  </si>
  <si>
    <t>MZ, GUS, MSWiA</t>
  </si>
  <si>
    <t>16 617 zł - budżet MSWiA              755 579 zł - budżet MZ</t>
  </si>
  <si>
    <t>1.29.07</t>
  </si>
  <si>
    <t>Infrastruktura ochrony zdrowia i jej funkcjonowanie</t>
  </si>
  <si>
    <t>MZ, GUS, MSWiA, MON</t>
  </si>
  <si>
    <t>37 388 zł - budżet MSWiA           4 052 132 zł - budżet MZ</t>
  </si>
  <si>
    <t>1.29.09</t>
  </si>
  <si>
    <t>Apteki</t>
  </si>
  <si>
    <t>1.29.14</t>
  </si>
  <si>
    <t>Działalność Państwowej Inspekcji Sanitarnej</t>
  </si>
  <si>
    <t>48 154 zł - budżet MSWiA              38 000 zł - budżet MZ</t>
  </si>
  <si>
    <t>1.29.16</t>
  </si>
  <si>
    <t>Ekonomiczne aspekty funkcjonowania ochrony zdrowia</t>
  </si>
  <si>
    <t>204 210 zł - budżet MZ</t>
  </si>
  <si>
    <t>1.29.17</t>
  </si>
  <si>
    <t>Narodowy Rachunek Zdrowia</t>
  </si>
  <si>
    <t>1.29.18</t>
  </si>
  <si>
    <t>Działalność samorządów lokalnych w zakresie profilaktyki i rozwiązywania problemów alkoholowych</t>
  </si>
  <si>
    <t>1.29.19</t>
  </si>
  <si>
    <t>Europejskie Ankietowe Badanie Zdrowia</t>
  </si>
  <si>
    <t>1.30.01</t>
  </si>
  <si>
    <t>Sport</t>
  </si>
  <si>
    <t>1.30.03</t>
  </si>
  <si>
    <t>Baza noclegowa turystyki i jej wykorzystanie</t>
  </si>
  <si>
    <t>1.30.11</t>
  </si>
  <si>
    <t>Ruch graniczny</t>
  </si>
  <si>
    <t>1.30.16</t>
  </si>
  <si>
    <t>Działalność wybranych organizacji powiązanych z turystyką</t>
  </si>
  <si>
    <t>1.30.17</t>
  </si>
  <si>
    <t>Podróże nierezydentów do Polski. Ruch pojazdów i osób na granicy Polski z krajami Unii Europejskiej</t>
  </si>
  <si>
    <t>GUS, MSiT, NBP</t>
  </si>
  <si>
    <t>345 936 zł - budżet MSiT                   141 834 zł - budżet NBP</t>
  </si>
  <si>
    <t>1.30.18</t>
  </si>
  <si>
    <t>Uczestnictwo mieszkańców Polski (rezydentów) w podróżach</t>
  </si>
  <si>
    <t>986 564 zł - budżet MSiT                    875 736 zł - budżet NBP</t>
  </si>
  <si>
    <t>1.43.01</t>
  </si>
  <si>
    <t>Działalność badawcza i rozwojowa (B + R)</t>
  </si>
  <si>
    <t>1.43.02</t>
  </si>
  <si>
    <t>Innowacje w przemyśle</t>
  </si>
  <si>
    <t>1.43.05</t>
  </si>
  <si>
    <t>Ochrona własności przemysłowej w Polsce</t>
  </si>
  <si>
    <t>UP RP, GUS</t>
  </si>
  <si>
    <t>5 000 zł - budżet UP RP</t>
  </si>
  <si>
    <t>1.43.06</t>
  </si>
  <si>
    <t>Produkcja, zatrudnienie i handel zagraniczny w zakresie wysokiej techniki</t>
  </si>
  <si>
    <t>1.43.09</t>
  </si>
  <si>
    <t>Zasoby ludzkie dla nauki i techniki (HRST)</t>
  </si>
  <si>
    <t>1.43.12</t>
  </si>
  <si>
    <t>Biotechnologia</t>
  </si>
  <si>
    <t>93 500 zł - budżet MNiSW</t>
  </si>
  <si>
    <t>1.43.13</t>
  </si>
  <si>
    <t>Innowacje w sektorze usług</t>
  </si>
  <si>
    <t>1.43.14</t>
  </si>
  <si>
    <t>Wskaźniki społeczeństwa informacyjnego</t>
  </si>
  <si>
    <t>1.43.17</t>
  </si>
  <si>
    <t>Nanotechnologia</t>
  </si>
  <si>
    <t>1.44.01</t>
  </si>
  <si>
    <t>Bilanse paliw i energii</t>
  </si>
  <si>
    <t>GUS, ME</t>
  </si>
  <si>
    <t>1 814 000 zł - budżet ME</t>
  </si>
  <si>
    <t>1.44.02</t>
  </si>
  <si>
    <t>Elektroenergetyka i ciepłownictwo</t>
  </si>
  <si>
    <t>ME, URE</t>
  </si>
  <si>
    <t>1 814 000 zł - budżet ME                130 000 zł - budżet URE</t>
  </si>
  <si>
    <t>1.44.03</t>
  </si>
  <si>
    <t>Specjalistyczne badanie statystyczne w zakresie paliw i energii</t>
  </si>
  <si>
    <t>1 021 000 zł - budżet ME</t>
  </si>
  <si>
    <t>1.44.04</t>
  </si>
  <si>
    <t>Badanie zużycia paliw i energii w gospodarstwach domowych</t>
  </si>
  <si>
    <t>131 000 zł - budżet ME</t>
  </si>
  <si>
    <t>1.44.05</t>
  </si>
  <si>
    <t>Gospodarowanie materiałami</t>
  </si>
  <si>
    <t>1.44.11</t>
  </si>
  <si>
    <t>Paliwa ciekłe i gazowe</t>
  </si>
  <si>
    <t>1 702 000 zł - budżet ME                    30 000 zł - budżet URE</t>
  </si>
  <si>
    <t>1.44.16</t>
  </si>
  <si>
    <t>Górnictwo węgla kamiennego i brunatnego</t>
  </si>
  <si>
    <t>ME</t>
  </si>
  <si>
    <t>1.45.02</t>
  </si>
  <si>
    <t>Gospodarka ziemią</t>
  </si>
  <si>
    <t>MRiRW</t>
  </si>
  <si>
    <t>2 836 zł – budżet MRiRW</t>
  </si>
  <si>
    <t>1.45.03</t>
  </si>
  <si>
    <t>Użytkowanie gruntów</t>
  </si>
  <si>
    <t>1.45.05</t>
  </si>
  <si>
    <t>Powierzchnia zasiewów</t>
  </si>
  <si>
    <t>1.45.06</t>
  </si>
  <si>
    <t>Okresowe oceny stanu upraw</t>
  </si>
  <si>
    <t>1.45.07</t>
  </si>
  <si>
    <t>Produkcja ważniejszych upraw rolnych</t>
  </si>
  <si>
    <t>1.45.08</t>
  </si>
  <si>
    <t>Produkcja ważniejszych upraw ogrodniczych</t>
  </si>
  <si>
    <t>1.45.09</t>
  </si>
  <si>
    <t>Pogłowie i produkcja bydła oraz innych gatunków zwierząt gospodarskich (bez świń)</t>
  </si>
  <si>
    <t>GUS, MRiRW</t>
  </si>
  <si>
    <t>700 zł – budżet MRiRW</t>
  </si>
  <si>
    <t>1.45.10</t>
  </si>
  <si>
    <t>Pogłowie i produkcja świń</t>
  </si>
  <si>
    <t>1.45.12</t>
  </si>
  <si>
    <t>Skup ważniejszych produktów rolnych i leśnych</t>
  </si>
  <si>
    <t>1.45.13</t>
  </si>
  <si>
    <t>Środki produkcji w rolnictwie</t>
  </si>
  <si>
    <t>1.45.15</t>
  </si>
  <si>
    <t>Ochrona roślin</t>
  </si>
  <si>
    <t>1.45.18</t>
  </si>
  <si>
    <t>Syntetyczne mierniki produkcji rolniczej</t>
  </si>
  <si>
    <t>1.45.19</t>
  </si>
  <si>
    <t>Bilanse produktów rolniczych</t>
  </si>
  <si>
    <t>1.45.20</t>
  </si>
  <si>
    <t>Ocena sytuacji produkcyjno-rynkowej w rolnictwie</t>
  </si>
  <si>
    <t>1.45.23</t>
  </si>
  <si>
    <t>Zagospodarowanie lasu i zadrzewienia</t>
  </si>
  <si>
    <t>1.45.24</t>
  </si>
  <si>
    <t>Użytkowanie lasu</t>
  </si>
  <si>
    <t>1.45.25</t>
  </si>
  <si>
    <t>Działalność gospodarcza Państwowego Gospodarstwa Leśnego Lasy Państwowe</t>
  </si>
  <si>
    <t>MŚ</t>
  </si>
  <si>
    <t>40 000 zł – środki własne Dyrekcji Generalnej Lasów Państwowych</t>
  </si>
  <si>
    <t>1.45.26</t>
  </si>
  <si>
    <t>Łowiectwo</t>
  </si>
  <si>
    <t>1.45.27</t>
  </si>
  <si>
    <t>Ekonomiczne aspekty leśnictwa</t>
  </si>
  <si>
    <t>1.45.29</t>
  </si>
  <si>
    <t>Powszechny Spis Rolny 2020 - prace przygotowawcze</t>
  </si>
  <si>
    <t>1.45.34</t>
  </si>
  <si>
    <t>Działalność weterynaryjna</t>
  </si>
  <si>
    <t>GIW</t>
  </si>
  <si>
    <t>1 665 658 zł - budżet GIW</t>
  </si>
  <si>
    <t>1.45.37</t>
  </si>
  <si>
    <t>Rachunki ekonomiczne rolnictwa</t>
  </si>
  <si>
    <t>GUS, IERiGŻ</t>
  </si>
  <si>
    <t>50 000 zł - budżet IERiGŻ</t>
  </si>
  <si>
    <t>1.45.38</t>
  </si>
  <si>
    <t>Koniunktura w rolnictwie</t>
  </si>
  <si>
    <t>1.45.39</t>
  </si>
  <si>
    <t>Rachunki środowiskowe i ekonomiczne dla lasów</t>
  </si>
  <si>
    <t>1.46.01</t>
  </si>
  <si>
    <t>Produkcja sprzedana przemysłu</t>
  </si>
  <si>
    <t>1.46.04</t>
  </si>
  <si>
    <t>Produkcja wyrobów przemysłowych</t>
  </si>
  <si>
    <t>1.46.08</t>
  </si>
  <si>
    <t>Specjalistyczne badanie statystyczne w przemyśle koksowniczym</t>
  </si>
  <si>
    <t>1.46.11</t>
  </si>
  <si>
    <t>Obrót i nowe zamówienia w przemyśle</t>
  </si>
  <si>
    <t>1.46.12</t>
  </si>
  <si>
    <t>Skup i produkcja mleka oraz przetworów mlecznych</t>
  </si>
  <si>
    <t>MRiRW, GUS</t>
  </si>
  <si>
    <t>12 800 zł – budżet MRiRW</t>
  </si>
  <si>
    <t>1.46.13</t>
  </si>
  <si>
    <t>Produkcja, zapasy i rozdysponowanie alkoholu etylowego</t>
  </si>
  <si>
    <t>5 000 zł – budżet MRiRW</t>
  </si>
  <si>
    <t>1.47.01</t>
  </si>
  <si>
    <t>Produkcja budowlano-montażowa; koszty w układzie kalkulacyjnym</t>
  </si>
  <si>
    <t>1.47.04</t>
  </si>
  <si>
    <t>Wydane pozwolenia na budowę i zgłoszenia z projektem budowlanym budowy obiektów budowlanych oraz efekty działalności budowlanej</t>
  </si>
  <si>
    <t>1.47.05</t>
  </si>
  <si>
    <t>Obiekty budowlane oddane do użytkowania</t>
  </si>
  <si>
    <t>GUNB</t>
  </si>
  <si>
    <t>15 261 zł - budżet GUNB</t>
  </si>
  <si>
    <t>1.47.06</t>
  </si>
  <si>
    <t>Nakazy rozbiórki obiektów budowlanych</t>
  </si>
  <si>
    <t>1.48.01</t>
  </si>
  <si>
    <t>Transport kolejowy</t>
  </si>
  <si>
    <t>1.48.02</t>
  </si>
  <si>
    <t>Transport drogowy towarowy i pasażerski</t>
  </si>
  <si>
    <t>1.48.06</t>
  </si>
  <si>
    <t>Poczta</t>
  </si>
  <si>
    <t>1.48.08</t>
  </si>
  <si>
    <t>Transport lotniczy</t>
  </si>
  <si>
    <t>1.48.10</t>
  </si>
  <si>
    <t>Transport rurociągowy</t>
  </si>
  <si>
    <t>1.48.11</t>
  </si>
  <si>
    <t>Wartość usług transportu, poczty i telekomunikacji</t>
  </si>
  <si>
    <t>1.48.13</t>
  </si>
  <si>
    <t>Pojazdy samochodowe i maszyny do wykorzystania na cele obronne</t>
  </si>
  <si>
    <t>MON</t>
  </si>
  <si>
    <t>128 642 zł - budżet MON</t>
  </si>
  <si>
    <t>1.48.15</t>
  </si>
  <si>
    <t>Wypadki drogowe</t>
  </si>
  <si>
    <t>1.48.16</t>
  </si>
  <si>
    <t>Transport intermodalny</t>
  </si>
  <si>
    <t>1.48.17</t>
  </si>
  <si>
    <t>Sieć drogowa i pojazdy samochodowe</t>
  </si>
  <si>
    <t>1.48.18</t>
  </si>
  <si>
    <t>Telekomunikacja</t>
  </si>
  <si>
    <t>1.49.01</t>
  </si>
  <si>
    <t>Podaż wyrobów i towarów konsumpcyjnych na rynku krajowym</t>
  </si>
  <si>
    <t>1.49.02</t>
  </si>
  <si>
    <t>Obrót, sprzedaż detaliczna i hurtowa oraz infrastruktura handlowa</t>
  </si>
  <si>
    <t>1.49.05</t>
  </si>
  <si>
    <t>Obrót i działalność gastronomiczna</t>
  </si>
  <si>
    <t>1.49.08</t>
  </si>
  <si>
    <t>Ocena przedsiębiorstw świadczących usługi związane z obsługą działalności gospodarczej</t>
  </si>
  <si>
    <t>1.49.09</t>
  </si>
  <si>
    <t>Bieżąca ocena wybranych działalności usługowych</t>
  </si>
  <si>
    <t>1.50.01</t>
  </si>
  <si>
    <t>Transport morski i przybrzeżny</t>
  </si>
  <si>
    <t>1.50.02</t>
  </si>
  <si>
    <t>Specjalistyczne badanie statystyczne w przemyśle stoczniowym</t>
  </si>
  <si>
    <t>MGMiŻŚ</t>
  </si>
  <si>
    <t>1.50.03</t>
  </si>
  <si>
    <t>Zatrudnienie i wyniki finansowe w gospodarce morskiej</t>
  </si>
  <si>
    <t>1.50.04</t>
  </si>
  <si>
    <t>Wypadki morskie i ratownictwo morskie</t>
  </si>
  <si>
    <t>1.50.05</t>
  </si>
  <si>
    <t>Ochrona środowiska morskiego</t>
  </si>
  <si>
    <t>1.50.06</t>
  </si>
  <si>
    <t>Turystyka morska</t>
  </si>
  <si>
    <t>1.50.07</t>
  </si>
  <si>
    <t>Szkolnictwo morskie i nauka</t>
  </si>
  <si>
    <t>1.50.08</t>
  </si>
  <si>
    <t>Gospodarka rybna</t>
  </si>
  <si>
    <t>242 925 zł - budżet MGMiŻŚ</t>
  </si>
  <si>
    <t>1.50.09</t>
  </si>
  <si>
    <t>Transport wodny śródlądowy</t>
  </si>
  <si>
    <t>1.51.01</t>
  </si>
  <si>
    <t>Realizacja eksportu i importu w wyrażeniu ilościowo-wartościowym z krajami spoza UE (niebędącymi członkami UE)</t>
  </si>
  <si>
    <t>1 058 659 zł - budżet MF</t>
  </si>
  <si>
    <t>1.51.04</t>
  </si>
  <si>
    <t>Badanie porównawcze ze statystykami międzynarodowymi</t>
  </si>
  <si>
    <t>1.51.07</t>
  </si>
  <si>
    <t>Realizacja przywozu i wywozu towarów w wyrażeniu ilościowo-wartościowym z krajami UE</t>
  </si>
  <si>
    <t>4 889 350 zł - budżet MF</t>
  </si>
  <si>
    <t>1.51.08</t>
  </si>
  <si>
    <t>Realizacja międzynarodowego handlu towarami w wyrażeniu ilościowo-wartościowym</t>
  </si>
  <si>
    <t>790 161 zł - budżet MF</t>
  </si>
  <si>
    <t>1.51.09</t>
  </si>
  <si>
    <t>Międzynarodowy handel usługami</t>
  </si>
  <si>
    <t>GUS, NBP</t>
  </si>
  <si>
    <t>80 000 zł - budżet NBP</t>
  </si>
  <si>
    <t>1.61.01</t>
  </si>
  <si>
    <t>Bieżące wyniki finansowe i nakłady na środki trwałe przedsiębiorstw oraz aktywa i pasywa finansowe</t>
  </si>
  <si>
    <t>1.61.04</t>
  </si>
  <si>
    <t>Ocena bieżącej działalności gospodarczej przedsiębiorstw</t>
  </si>
  <si>
    <t>1.61.05</t>
  </si>
  <si>
    <t>Roczne badanie działalności gospodarczej przedsiębiorstw</t>
  </si>
  <si>
    <t>1.61.08</t>
  </si>
  <si>
    <t>Badanie nowopowstałych przedsiębiorstw</t>
  </si>
  <si>
    <t>1.61.10</t>
  </si>
  <si>
    <t>Badanie koniunktury gospodarczej</t>
  </si>
  <si>
    <t>1.61.12</t>
  </si>
  <si>
    <t>Grupy przedsiębiorstw</t>
  </si>
  <si>
    <t>1.61.13</t>
  </si>
  <si>
    <t>Instrumenty finansowe przedsiębiorstw niefinansowych</t>
  </si>
  <si>
    <t>1.61.14</t>
  </si>
  <si>
    <t>Wskaźniki przedsiębiorczości</t>
  </si>
  <si>
    <t>1.61.15</t>
  </si>
  <si>
    <t>Podmioty z kapitałem zagranicznym</t>
  </si>
  <si>
    <t>1.61.16</t>
  </si>
  <si>
    <t>Działalność podmiotów posiadających udziały w jednostkach z siedzibą za granicą</t>
  </si>
  <si>
    <t>1.61.17</t>
  </si>
  <si>
    <t>Statystyka strukturalna przedsiębiorstw niefinansowych i jednostek zależnych</t>
  </si>
  <si>
    <t>Badanie nowe</t>
  </si>
  <si>
    <t>1.62.02</t>
  </si>
  <si>
    <t>Wyniki finansowe banków</t>
  </si>
  <si>
    <t>1.62.04</t>
  </si>
  <si>
    <t>Wyniki finansowe zakładów ubezpieczeń/reasekuracji</t>
  </si>
  <si>
    <t>GUS, KNF</t>
  </si>
  <si>
    <t>65 000 zł - budżet KNF</t>
  </si>
  <si>
    <t>1.62.07</t>
  </si>
  <si>
    <t>Wyniki finansowe spółdzielczych kas oszczędnościowo-kredytowych</t>
  </si>
  <si>
    <t>1.62.08</t>
  </si>
  <si>
    <t>Wyniki finansowe funduszy inwestycyjnych</t>
  </si>
  <si>
    <t>1.62.09</t>
  </si>
  <si>
    <t>Wyniki finansowe otwartych funduszy emerytalnych i powszechnych towarzystw emerytalnych</t>
  </si>
  <si>
    <t>11 074 zł - budżet KNF</t>
  </si>
  <si>
    <t>1.62.11</t>
  </si>
  <si>
    <t>Działalność przedsiębiorstw pośrednictwa kredytowego</t>
  </si>
  <si>
    <t>1.62.12</t>
  </si>
  <si>
    <t>Działalność faktoringowa przedsiębiorstw finansowych</t>
  </si>
  <si>
    <t>1.62.13</t>
  </si>
  <si>
    <t>Działalność przedsiębiorstw leasingowych</t>
  </si>
  <si>
    <t>1.62.16</t>
  </si>
  <si>
    <t>Wyniki finansowe towarzystw funduszy inwestycyjnych</t>
  </si>
  <si>
    <t>1.62.17</t>
  </si>
  <si>
    <t>Pieniądz i zorganizowany rynek instrumentów finansowych</t>
  </si>
  <si>
    <t>1.62.20</t>
  </si>
  <si>
    <t>Działalność przedsiębiorstw windykacyjnych</t>
  </si>
  <si>
    <t>1.64.01</t>
  </si>
  <si>
    <t>Ceny w rolnictwie</t>
  </si>
  <si>
    <t>1.64.03</t>
  </si>
  <si>
    <t>Badanie cen producentów wyrobów i usług w przemyśle, leśnictwie oraz rybactwie</t>
  </si>
  <si>
    <t>1.64.04</t>
  </si>
  <si>
    <t>Krajowe średnie ceny producentów wyrobów spożywczych</t>
  </si>
  <si>
    <t>1.64.05</t>
  </si>
  <si>
    <t>Badanie cen producentów robót i obiektów budowlanych</t>
  </si>
  <si>
    <t>1.64.06</t>
  </si>
  <si>
    <t>Badanie cen robót i obiektów drogowych oraz mostowych</t>
  </si>
  <si>
    <t>1.64.07</t>
  </si>
  <si>
    <t>Badanie cen towarów i usług konsumpcyjnych</t>
  </si>
  <si>
    <t>1.64.08</t>
  </si>
  <si>
    <t>Badanie cen detalicznych środków produkcji rolniczej</t>
  </si>
  <si>
    <t>1.64.09</t>
  </si>
  <si>
    <t>Badanie cen towarów i usług związanych z nabywaniem mieszkań i domów</t>
  </si>
  <si>
    <t>1.64.10</t>
  </si>
  <si>
    <t>Poziomy, dynamika i relacje cen w międzynarodowym handlu towarami</t>
  </si>
  <si>
    <t>1.64.12</t>
  </si>
  <si>
    <t>Wskaźniki inflacji bazowej</t>
  </si>
  <si>
    <t>66 300 zł – budżet NBP</t>
  </si>
  <si>
    <t>1.64.14</t>
  </si>
  <si>
    <t>Ceny i inflacja a polityka pieniężna NBP</t>
  </si>
  <si>
    <t>59 100 zł – budżet NBP</t>
  </si>
  <si>
    <t>1.64.15</t>
  </si>
  <si>
    <t>Badanie indeksów cen eksportu i importu</t>
  </si>
  <si>
    <t>1.64.16</t>
  </si>
  <si>
    <t>Badanie cen producentów usług</t>
  </si>
  <si>
    <t>1.64.18</t>
  </si>
  <si>
    <t>Stopień sztywności cen w gospodarce polskiej</t>
  </si>
  <si>
    <t>87 650 zł – budżet NBP</t>
  </si>
  <si>
    <t>1.64.19</t>
  </si>
  <si>
    <t>Badanie cen nieruchomości mieszkalnych</t>
  </si>
  <si>
    <t>1.65.11</t>
  </si>
  <si>
    <t>Budżety jednostek samorządu terytorialnego</t>
  </si>
  <si>
    <t>1.65.13</t>
  </si>
  <si>
    <t>Statystyka finansów sektora instytucji rządowych i samorządowych</t>
  </si>
  <si>
    <t>GUS, MF</t>
  </si>
  <si>
    <t>128 233 zł - budżet MF</t>
  </si>
  <si>
    <t>1.65.14</t>
  </si>
  <si>
    <t>Dochody podatkowe sektora instytucji rządowych i samorządowych</t>
  </si>
  <si>
    <t>MF</t>
  </si>
  <si>
    <t>12 421 zł - budżet MF</t>
  </si>
  <si>
    <t>1.65.16</t>
  </si>
  <si>
    <t>Dochody i wydatki budżetu państwa</t>
  </si>
  <si>
    <t>1.65.18</t>
  </si>
  <si>
    <t>Państwowe fundusze celowe</t>
  </si>
  <si>
    <t>1.65.19</t>
  </si>
  <si>
    <t>Notyfikacja fiskalna deficytu i długu sektora instytucji rządowych i samorządowych</t>
  </si>
  <si>
    <t>33 568 zł - budżet MF</t>
  </si>
  <si>
    <t>1.65.20</t>
  </si>
  <si>
    <t>Kwartalne rachunki niefinansowe sektora instytucji rządowych i samorządowych</t>
  </si>
  <si>
    <t>1.65.21</t>
  </si>
  <si>
    <t>Kwartalny dług publiczny sektora instytucji rządowych i samorządowych</t>
  </si>
  <si>
    <t>1.65.22</t>
  </si>
  <si>
    <t>Należności, zobowiązania, poręczenia i gwarancje jednostek sektora finansów publicznych</t>
  </si>
  <si>
    <t>1.65.28</t>
  </si>
  <si>
    <t>Rentowność pięcioletnich obligacji Skarbu Państwa</t>
  </si>
  <si>
    <t>1.65.29</t>
  </si>
  <si>
    <t>Wydatki budżetu państwa w układzie zadaniowym</t>
  </si>
  <si>
    <t>11 403 zł - budżet MF</t>
  </si>
  <si>
    <t>1.65.30</t>
  </si>
  <si>
    <t>Wydatki/koszty jednostek sektora finansów publicznych w układzie zadaniowym</t>
  </si>
  <si>
    <t>4 887 zł - budżet MF</t>
  </si>
  <si>
    <t>1.65.31</t>
  </si>
  <si>
    <t>Dane fiskalne na potrzeby nadzoru budżetowego UE</t>
  </si>
  <si>
    <t>46 326 zł - budżet MF</t>
  </si>
  <si>
    <t>1.66.01</t>
  </si>
  <si>
    <t>Środki trwałe w gospodarce narodowej</t>
  </si>
  <si>
    <t>1.66.02</t>
  </si>
  <si>
    <t>Nakłady na środki trwałe</t>
  </si>
  <si>
    <t>1.67.01</t>
  </si>
  <si>
    <t>Rachunki narodowe niefinansowe według sektorów i podsektorów instytucjonalnych</t>
  </si>
  <si>
    <t>1.67.03</t>
  </si>
  <si>
    <t>Rachunki kwartalne</t>
  </si>
  <si>
    <t>1.67.04</t>
  </si>
  <si>
    <t>Dochody do dyspozycji sektora gospodarstw domowych</t>
  </si>
  <si>
    <t>1.67.05</t>
  </si>
  <si>
    <t>Spożycie indywidualne w gospodarstwach domowych</t>
  </si>
  <si>
    <t>1.67.06</t>
  </si>
  <si>
    <t>Rachunek podaży i wykorzystania wyrobów i usług (przepływów produktowych)</t>
  </si>
  <si>
    <t>1.67.07</t>
  </si>
  <si>
    <t>Produkt krajowy brutto i jego elementy w ujęciu regionalnym</t>
  </si>
  <si>
    <t>1.67.08</t>
  </si>
  <si>
    <t>Badanie rozmiarów gospodarki nieobserwowanej</t>
  </si>
  <si>
    <t>1.67.12</t>
  </si>
  <si>
    <t>Międzynarodowe porównanie produktu krajowego brutto, siły nabywczej walut oraz czynszów najmu mieszkań/domów</t>
  </si>
  <si>
    <t>1.67.14</t>
  </si>
  <si>
    <t>Rachunki finansowe sektora instytucji rządowych i samorządowych</t>
  </si>
  <si>
    <t>1.67.15</t>
  </si>
  <si>
    <t>Rachunki finansowe według sektorów instytucjonalnych</t>
  </si>
  <si>
    <t>NBP, GUS</t>
  </si>
  <si>
    <t>530 000 zł – budżet NBP</t>
  </si>
  <si>
    <t>1.70.01</t>
  </si>
  <si>
    <t>Zróżnicowanie poziomu i dynamiki rozwoju regionalnego</t>
  </si>
  <si>
    <t>1.70.02</t>
  </si>
  <si>
    <t>Statystyczny system informacyjny o miastach</t>
  </si>
  <si>
    <t>1.70.03</t>
  </si>
  <si>
    <t>Statystyczny system informacyjny obszarów wiejskich</t>
  </si>
  <si>
    <t>1.80.01</t>
  </si>
  <si>
    <t>System Jednostek Statystycznych - operaty</t>
  </si>
  <si>
    <t>1.80.02</t>
  </si>
  <si>
    <t>System Jednostek do Badań Społecznych - operaty</t>
  </si>
  <si>
    <t>1.80.03</t>
  </si>
  <si>
    <t>System Jednostek do Badań Rolniczych - operaty</t>
  </si>
  <si>
    <t>SUMA</t>
  </si>
  <si>
    <t>badania cykliczne (5)</t>
  </si>
  <si>
    <t>Koszty badań finansowane z budżetu (w mln zł):</t>
  </si>
  <si>
    <t>koszty badań GUS</t>
  </si>
  <si>
    <t>120 000 zł - budżet MGMiŻŚ</t>
  </si>
  <si>
    <t>62 080 zł - budżet MZ</t>
  </si>
  <si>
    <t>1.28.11</t>
  </si>
  <si>
    <t>Ochrona zabytków i opieka nad zabytkami w samorządzie gminnym</t>
  </si>
  <si>
    <t>Badanie nowe cykliczne co 4 lata</t>
  </si>
  <si>
    <t>badania nowe (3)</t>
  </si>
  <si>
    <t>GUS, MF, MPiT</t>
  </si>
  <si>
    <t>MIiR</t>
  </si>
  <si>
    <t>GUS, MIiR</t>
  </si>
  <si>
    <t>MGMiŻŚ, GUS</t>
  </si>
  <si>
    <t>200 000 zł - budżet MKiDN</t>
  </si>
  <si>
    <t>252 697 zł - budżet MIiB</t>
  </si>
  <si>
    <t>49 000 zł - budżet MRiRW</t>
  </si>
  <si>
    <t>369 040 zł - budżet GIORiN
543 200 zł - budżety wojewódzkich inspektoratów ochrony roślin i nasiennictwa</t>
  </si>
  <si>
    <t>171 000 zł - budżet ME</t>
  </si>
  <si>
    <t>237 400 zł - budżet ME</t>
  </si>
  <si>
    <t>119 767 zł - budżet GIOŚ</t>
  </si>
  <si>
    <t>93 564 zł – budżet NFOŚiGW                        5 760 zł – budżet MRiRW                                      249 420 zł - budżet GIOŚ</t>
  </si>
  <si>
    <t>3 777 zł - budżet GIOŚ</t>
  </si>
  <si>
    <t>189 700 zł - MRPiPS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</si>
</sst>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0" fontId="4" fillId="0" borderId="0" xfId="57" applyFont="1" applyAlignment="1">
      <alignment horizontal="right" vertical="top"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right" vertical="top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2" fillId="34" borderId="13" xfId="57" applyFont="1" applyFill="1" applyBorder="1" applyAlignment="1">
      <alignment horizontal="center" vertical="center"/>
      <protection/>
    </xf>
    <xf numFmtId="0" fontId="2" fillId="34" borderId="13" xfId="57" applyFont="1" applyFill="1" applyBorder="1" applyAlignment="1">
      <alignment horizontal="center" vertical="center" wrapText="1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4" fontId="2" fillId="0" borderId="15" xfId="57" applyNumberFormat="1" applyFont="1" applyBorder="1" applyAlignment="1">
      <alignment horizontal="right" vertical="center"/>
      <protection/>
    </xf>
    <xf numFmtId="3" fontId="2" fillId="0" borderId="15" xfId="57" applyNumberFormat="1" applyFont="1" applyBorder="1" applyAlignment="1">
      <alignment horizontal="right" vertical="center"/>
      <protection/>
    </xf>
    <xf numFmtId="0" fontId="2" fillId="0" borderId="0" xfId="57" applyFont="1" applyAlignment="1">
      <alignment horizontal="left" vertical="center"/>
      <protection/>
    </xf>
    <xf numFmtId="2" fontId="2" fillId="0" borderId="15" xfId="57" applyNumberFormat="1" applyFont="1" applyBorder="1" applyAlignment="1">
      <alignment horizontal="right" vertical="center"/>
      <protection/>
    </xf>
    <xf numFmtId="2" fontId="2" fillId="0" borderId="15" xfId="52" applyNumberFormat="1" applyFont="1" applyBorder="1" applyAlignment="1">
      <alignment horizontal="right" vertical="center"/>
      <protection/>
    </xf>
    <xf numFmtId="2" fontId="2" fillId="0" borderId="15" xfId="52" applyNumberFormat="1" applyFont="1" applyBorder="1" applyAlignment="1">
      <alignment horizontal="right" vertical="center" wrapText="1"/>
      <protection/>
    </xf>
    <xf numFmtId="2" fontId="2" fillId="0" borderId="15" xfId="52" applyNumberFormat="1" applyFont="1" applyFill="1" applyBorder="1" applyAlignment="1">
      <alignment horizontal="right" vertical="center"/>
      <protection/>
    </xf>
    <xf numFmtId="0" fontId="2" fillId="0" borderId="15" xfId="57" applyFont="1" applyBorder="1" applyAlignment="1">
      <alignment horizontal="left" vertical="center"/>
      <protection/>
    </xf>
    <xf numFmtId="2" fontId="2" fillId="0" borderId="15" xfId="57" applyNumberFormat="1" applyFont="1" applyBorder="1" applyAlignment="1">
      <alignment horizontal="right" vertical="center" wrapText="1"/>
      <protection/>
    </xf>
    <xf numFmtId="1" fontId="2" fillId="0" borderId="15" xfId="52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15" xfId="57" applyFont="1" applyBorder="1" applyAlignment="1">
      <alignment horizontal="right" vertical="center"/>
      <protection/>
    </xf>
    <xf numFmtId="0" fontId="5" fillId="0" borderId="15" xfId="57" applyFont="1" applyBorder="1" applyAlignment="1">
      <alignment horizontal="right" vertical="center"/>
      <protection/>
    </xf>
    <xf numFmtId="0" fontId="2" fillId="35" borderId="0" xfId="57" applyFont="1" applyFill="1" applyAlignment="1">
      <alignment vertical="center"/>
      <protection/>
    </xf>
    <xf numFmtId="0" fontId="3" fillId="35" borderId="0" xfId="57" applyFont="1" applyFill="1" applyAlignment="1">
      <alignment wrapText="1"/>
      <protection/>
    </xf>
    <xf numFmtId="0" fontId="2" fillId="35" borderId="0" xfId="57" applyFont="1" applyFill="1" applyAlignment="1">
      <alignment wrapText="1"/>
      <protection/>
    </xf>
    <xf numFmtId="3" fontId="5" fillId="35" borderId="0" xfId="57" applyNumberFormat="1" applyFont="1" applyFill="1" applyAlignment="1">
      <alignment vertical="center"/>
      <protection/>
    </xf>
    <xf numFmtId="0" fontId="2" fillId="35" borderId="0" xfId="57" applyFont="1" applyFill="1">
      <alignment/>
      <protection/>
    </xf>
    <xf numFmtId="0" fontId="2" fillId="36" borderId="0" xfId="57" applyFont="1" applyFill="1" applyAlignment="1">
      <alignment vertical="center"/>
      <protection/>
    </xf>
    <xf numFmtId="0" fontId="3" fillId="36" borderId="0" xfId="57" applyFont="1" applyFill="1" applyAlignment="1">
      <alignment wrapText="1"/>
      <protection/>
    </xf>
    <xf numFmtId="0" fontId="2" fillId="36" borderId="0" xfId="57" applyFont="1" applyFill="1" applyAlignment="1">
      <alignment wrapText="1"/>
      <protection/>
    </xf>
    <xf numFmtId="3" fontId="5" fillId="36" borderId="0" xfId="57" applyNumberFormat="1" applyFont="1" applyFill="1" applyAlignment="1">
      <alignment vertical="center"/>
      <protection/>
    </xf>
    <xf numFmtId="0" fontId="2" fillId="36" borderId="0" xfId="57" applyFont="1" applyFill="1">
      <alignment/>
      <protection/>
    </xf>
    <xf numFmtId="3" fontId="2" fillId="0" borderId="0" xfId="57" applyNumberFormat="1" applyFont="1" applyAlignment="1">
      <alignment vertical="center"/>
      <protection/>
    </xf>
    <xf numFmtId="3" fontId="2" fillId="0" borderId="0" xfId="57" applyNumberFormat="1" applyFont="1">
      <alignment/>
      <protection/>
    </xf>
    <xf numFmtId="164" fontId="2" fillId="0" borderId="0" xfId="57" applyNumberFormat="1" applyFont="1">
      <alignment/>
      <protection/>
    </xf>
    <xf numFmtId="0" fontId="7" fillId="0" borderId="15" xfId="0" applyFont="1" applyBorder="1" applyAlignment="1">
      <alignment horizontal="center" vertical="center" wrapText="1"/>
    </xf>
    <xf numFmtId="164" fontId="2" fillId="0" borderId="15" xfId="57" applyNumberFormat="1" applyFont="1" applyBorder="1" applyAlignment="1">
      <alignment wrapText="1"/>
      <protection/>
    </xf>
    <xf numFmtId="3" fontId="4" fillId="37" borderId="15" xfId="0" applyNumberFormat="1" applyFont="1" applyFill="1" applyBorder="1" applyAlignment="1">
      <alignment horizontal="right" vertical="center" wrapText="1"/>
    </xf>
    <xf numFmtId="3" fontId="2" fillId="7" borderId="15" xfId="57" applyNumberFormat="1" applyFont="1" applyFill="1" applyBorder="1" applyAlignment="1">
      <alignment horizontal="right" vertical="center"/>
      <protection/>
    </xf>
    <xf numFmtId="3" fontId="2" fillId="0" borderId="16" xfId="57" applyNumberFormat="1" applyFont="1" applyFill="1" applyBorder="1" applyAlignment="1">
      <alignment horizontal="right" vertical="center"/>
      <protection/>
    </xf>
    <xf numFmtId="3" fontId="2" fillId="0" borderId="16" xfId="57" applyNumberFormat="1" applyFont="1" applyBorder="1" applyAlignment="1">
      <alignment horizontal="right" vertical="center"/>
      <protection/>
    </xf>
    <xf numFmtId="3" fontId="2" fillId="0" borderId="17" xfId="57" applyNumberFormat="1" applyFont="1" applyBorder="1" applyAlignment="1">
      <alignment horizontal="right" vertical="center"/>
      <protection/>
    </xf>
    <xf numFmtId="0" fontId="2" fillId="0" borderId="18" xfId="57" applyFont="1" applyBorder="1" applyAlignment="1">
      <alignment horizontal="right" vertical="center"/>
      <protection/>
    </xf>
    <xf numFmtId="3" fontId="2" fillId="0" borderId="19" xfId="57" applyNumberFormat="1" applyFont="1" applyBorder="1" applyAlignment="1">
      <alignment horizontal="right" vertical="center"/>
      <protection/>
    </xf>
    <xf numFmtId="0" fontId="4" fillId="37" borderId="15" xfId="0" applyFont="1" applyFill="1" applyBorder="1" applyAlignment="1">
      <alignment horizontal="left" vertical="top" wrapText="1"/>
    </xf>
    <xf numFmtId="0" fontId="4" fillId="38" borderId="15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11" fillId="0" borderId="18" xfId="57" applyNumberFormat="1" applyFont="1" applyBorder="1" applyAlignment="1">
      <alignment vertical="center"/>
      <protection/>
    </xf>
    <xf numFmtId="3" fontId="11" fillId="0" borderId="15" xfId="57" applyNumberFormat="1" applyFont="1" applyBorder="1" applyAlignment="1">
      <alignment vertical="center"/>
      <protection/>
    </xf>
    <xf numFmtId="3" fontId="11" fillId="0" borderId="15" xfId="57" applyNumberFormat="1" applyFont="1" applyBorder="1" applyAlignment="1">
      <alignment horizontal="right" vertical="top"/>
      <protection/>
    </xf>
    <xf numFmtId="3" fontId="4" fillId="38" borderId="15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4" fillId="38" borderId="15" xfId="0" applyFont="1" applyFill="1" applyBorder="1" applyAlignment="1">
      <alignment horizontal="left" vertical="center" wrapText="1"/>
    </xf>
    <xf numFmtId="0" fontId="4" fillId="39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10" fillId="7" borderId="1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left" vertical="center" wrapText="1"/>
    </xf>
    <xf numFmtId="2" fontId="2" fillId="7" borderId="15" xfId="57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2" fontId="2" fillId="0" borderId="15" xfId="52" applyNumberFormat="1" applyFont="1" applyFill="1" applyBorder="1" applyAlignment="1">
      <alignment horizontal="right" vertical="center" wrapText="1"/>
      <protection/>
    </xf>
    <xf numFmtId="0" fontId="0" fillId="0" borderId="20" xfId="0" applyBorder="1" applyAlignment="1">
      <alignment vertical="center" wrapText="1"/>
    </xf>
    <xf numFmtId="4" fontId="2" fillId="0" borderId="15" xfId="57" applyNumberFormat="1" applyFont="1" applyFill="1" applyBorder="1" applyAlignment="1">
      <alignment horizontal="right"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2" fillId="0" borderId="24" xfId="57" applyFont="1" applyBorder="1" applyAlignment="1">
      <alignment horizontal="center" vertical="center"/>
      <protection/>
    </xf>
    <xf numFmtId="0" fontId="5" fillId="40" borderId="25" xfId="0" applyFont="1" applyFill="1" applyBorder="1" applyAlignment="1">
      <alignment horizontal="center" vertical="center" wrapText="1"/>
    </xf>
    <xf numFmtId="0" fontId="5" fillId="4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EBF1DE"/>
      <rgbColor rgb="00EDEDE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2DCDB"/>
      <rgbColor rgb="00FFFF99"/>
      <rgbColor rgb="0099CCFF"/>
      <rgbColor rgb="00FF99CC"/>
      <rgbColor rgb="00CC99FF"/>
      <rgbColor rgb="00F8CBAD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272"/>
  <sheetViews>
    <sheetView tabSelected="1" zoomScale="80" zoomScaleNormal="80" zoomScalePageLayoutView="0" workbookViewId="0" topLeftCell="A250">
      <selection activeCell="H268" sqref="H268"/>
    </sheetView>
  </sheetViews>
  <sheetFormatPr defaultColWidth="10.8515625" defaultRowHeight="12.75"/>
  <cols>
    <col min="1" max="1" width="4.8515625" style="1" customWidth="1"/>
    <col min="2" max="2" width="9.7109375" style="1" customWidth="1"/>
    <col min="3" max="3" width="37.7109375" style="2" customWidth="1"/>
    <col min="4" max="4" width="21.00390625" style="3" customWidth="1"/>
    <col min="5" max="5" width="24.8515625" style="3" customWidth="1"/>
    <col min="6" max="6" width="15.28125" style="1" customWidth="1"/>
    <col min="7" max="7" width="30.7109375" style="4" customWidth="1"/>
    <col min="8" max="8" width="17.8515625" style="5" customWidth="1"/>
    <col min="9" max="9" width="12.00390625" style="5" customWidth="1"/>
    <col min="10" max="10" width="12.8515625" style="5" customWidth="1"/>
    <col min="11" max="11" width="148.140625" style="5" customWidth="1"/>
    <col min="12" max="16384" width="10.8515625" style="5" customWidth="1"/>
  </cols>
  <sheetData>
    <row r="1" spans="1:256" ht="15">
      <c r="A1"/>
      <c r="B1"/>
      <c r="C1" s="3"/>
      <c r="D1"/>
      <c r="E1"/>
      <c r="F1"/>
      <c r="G1" s="6" t="s">
        <v>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 customHeight="1" thickBo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56.25" customHeight="1" thickBot="1">
      <c r="A3" s="89" t="s">
        <v>2</v>
      </c>
      <c r="B3" s="89"/>
      <c r="C3" s="89"/>
      <c r="D3" s="89"/>
      <c r="E3" s="89"/>
      <c r="F3" s="89"/>
      <c r="G3" s="89"/>
      <c r="H3" s="90" t="s">
        <v>3</v>
      </c>
      <c r="I3" s="90"/>
      <c r="J3" s="9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7" customHeight="1">
      <c r="A4" s="91" t="s">
        <v>4</v>
      </c>
      <c r="B4" s="92" t="s">
        <v>5</v>
      </c>
      <c r="C4" s="92" t="s">
        <v>6</v>
      </c>
      <c r="D4" s="92" t="s">
        <v>7</v>
      </c>
      <c r="E4" s="92" t="s">
        <v>8</v>
      </c>
      <c r="F4" s="93" t="s">
        <v>9</v>
      </c>
      <c r="G4" s="93"/>
      <c r="H4" s="83" t="s">
        <v>10</v>
      </c>
      <c r="I4" s="83"/>
      <c r="J4" s="8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1.75" customHeight="1">
      <c r="A5" s="91"/>
      <c r="B5" s="92"/>
      <c r="C5" s="92"/>
      <c r="D5" s="92"/>
      <c r="E5" s="92"/>
      <c r="F5" s="84" t="s">
        <v>11</v>
      </c>
      <c r="G5" s="85" t="s">
        <v>12</v>
      </c>
      <c r="H5" s="86" t="s">
        <v>13</v>
      </c>
      <c r="I5" s="87" t="s">
        <v>14</v>
      </c>
      <c r="J5" s="8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2.75" customHeight="1">
      <c r="A6" s="91"/>
      <c r="B6" s="92"/>
      <c r="C6" s="92"/>
      <c r="D6" s="92"/>
      <c r="E6" s="92"/>
      <c r="F6" s="84"/>
      <c r="G6" s="85"/>
      <c r="H6" s="86"/>
      <c r="I6" s="7" t="s">
        <v>15</v>
      </c>
      <c r="J6" s="8" t="s">
        <v>16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0" s="13" customFormat="1" ht="15">
      <c r="A7" s="9">
        <v>1</v>
      </c>
      <c r="B7" s="10">
        <v>2</v>
      </c>
      <c r="C7" s="10">
        <v>3</v>
      </c>
      <c r="D7" s="10">
        <v>4</v>
      </c>
      <c r="E7" s="11">
        <v>5</v>
      </c>
      <c r="F7" s="10">
        <v>6</v>
      </c>
      <c r="G7" s="12">
        <v>7</v>
      </c>
      <c r="H7" s="10">
        <v>8</v>
      </c>
      <c r="I7" s="12">
        <v>9</v>
      </c>
      <c r="J7" s="10">
        <v>10</v>
      </c>
    </row>
    <row r="8" spans="1:10" s="16" customFormat="1" ht="31.5">
      <c r="A8" s="53">
        <v>1</v>
      </c>
      <c r="B8" s="54" t="s">
        <v>17</v>
      </c>
      <c r="C8" s="63" t="s">
        <v>18</v>
      </c>
      <c r="D8" s="63" t="s">
        <v>19</v>
      </c>
      <c r="E8" s="63" t="s">
        <v>11</v>
      </c>
      <c r="F8" s="58">
        <v>20352</v>
      </c>
      <c r="G8" s="14"/>
      <c r="H8" s="15">
        <f>F8</f>
        <v>20352</v>
      </c>
      <c r="I8" s="15"/>
      <c r="J8" s="15"/>
    </row>
    <row r="9" spans="1:10" s="16" customFormat="1" ht="63">
      <c r="A9" s="53">
        <v>2</v>
      </c>
      <c r="B9" s="54" t="s">
        <v>20</v>
      </c>
      <c r="C9" s="63" t="s">
        <v>21</v>
      </c>
      <c r="D9" s="63" t="s">
        <v>19</v>
      </c>
      <c r="E9" s="63" t="s">
        <v>22</v>
      </c>
      <c r="F9" s="58">
        <v>11028</v>
      </c>
      <c r="G9" s="14" t="s">
        <v>23</v>
      </c>
      <c r="H9" s="15">
        <f>F9+2880</f>
        <v>13908</v>
      </c>
      <c r="I9" s="15"/>
      <c r="J9" s="15"/>
    </row>
    <row r="10" spans="1:10" s="16" customFormat="1" ht="15.75">
      <c r="A10" s="53">
        <v>3</v>
      </c>
      <c r="B10" s="54" t="s">
        <v>24</v>
      </c>
      <c r="C10" s="63" t="s">
        <v>25</v>
      </c>
      <c r="D10" s="63" t="s">
        <v>19</v>
      </c>
      <c r="E10" s="63" t="s">
        <v>26</v>
      </c>
      <c r="F10" s="58">
        <v>376067</v>
      </c>
      <c r="G10" s="14"/>
      <c r="H10" s="15">
        <f aca="true" t="shared" si="0" ref="H10:H16">F10</f>
        <v>376067</v>
      </c>
      <c r="I10" s="15"/>
      <c r="J10" s="15"/>
    </row>
    <row r="11" spans="1:10" s="16" customFormat="1" ht="47.25">
      <c r="A11" s="53">
        <v>4</v>
      </c>
      <c r="B11" s="54" t="s">
        <v>27</v>
      </c>
      <c r="C11" s="63" t="s">
        <v>28</v>
      </c>
      <c r="D11" s="63" t="s">
        <v>19</v>
      </c>
      <c r="E11" s="63" t="s">
        <v>29</v>
      </c>
      <c r="F11" s="58">
        <v>11101</v>
      </c>
      <c r="G11" s="14" t="s">
        <v>30</v>
      </c>
      <c r="H11" s="15">
        <f t="shared" si="0"/>
        <v>11101</v>
      </c>
      <c r="I11" s="15">
        <v>949869</v>
      </c>
      <c r="J11" s="15"/>
    </row>
    <row r="12" spans="1:10" s="16" customFormat="1" ht="31.5">
      <c r="A12" s="53">
        <v>5</v>
      </c>
      <c r="B12" s="54" t="s">
        <v>31</v>
      </c>
      <c r="C12" s="63" t="s">
        <v>32</v>
      </c>
      <c r="D12" s="63" t="s">
        <v>19</v>
      </c>
      <c r="E12" s="63" t="s">
        <v>35</v>
      </c>
      <c r="F12" s="58">
        <v>1175467</v>
      </c>
      <c r="G12" s="77" t="s">
        <v>655</v>
      </c>
      <c r="H12" s="15">
        <f>F12+119767</f>
        <v>1295234</v>
      </c>
      <c r="I12" s="15"/>
      <c r="J12" s="15"/>
    </row>
    <row r="13" spans="1:10" s="16" customFormat="1" ht="31.5">
      <c r="A13" s="53">
        <v>6</v>
      </c>
      <c r="B13" s="54" t="s">
        <v>33</v>
      </c>
      <c r="C13" s="63" t="s">
        <v>34</v>
      </c>
      <c r="D13" s="63" t="s">
        <v>19</v>
      </c>
      <c r="E13" s="63" t="s">
        <v>35</v>
      </c>
      <c r="F13" s="58">
        <v>319327</v>
      </c>
      <c r="G13" s="77"/>
      <c r="H13" s="15">
        <f t="shared" si="0"/>
        <v>319327</v>
      </c>
      <c r="I13" s="15"/>
      <c r="J13" s="15"/>
    </row>
    <row r="14" spans="1:10" s="16" customFormat="1" ht="31.5">
      <c r="A14" s="53">
        <v>7</v>
      </c>
      <c r="B14" s="54" t="s">
        <v>36</v>
      </c>
      <c r="C14" s="63" t="s">
        <v>37</v>
      </c>
      <c r="D14" s="63" t="s">
        <v>19</v>
      </c>
      <c r="E14" s="63" t="s">
        <v>38</v>
      </c>
      <c r="F14" s="58">
        <v>501182</v>
      </c>
      <c r="G14" s="77"/>
      <c r="H14" s="15">
        <f t="shared" si="0"/>
        <v>501182</v>
      </c>
      <c r="I14" s="15"/>
      <c r="J14" s="15"/>
    </row>
    <row r="15" spans="1:10" s="16" customFormat="1" ht="15.75">
      <c r="A15" s="53">
        <v>8</v>
      </c>
      <c r="B15" s="54" t="s">
        <v>39</v>
      </c>
      <c r="C15" s="63" t="s">
        <v>40</v>
      </c>
      <c r="D15" s="63" t="s">
        <v>19</v>
      </c>
      <c r="E15" s="63" t="s">
        <v>35</v>
      </c>
      <c r="F15" s="58">
        <v>417266</v>
      </c>
      <c r="G15" s="77" t="s">
        <v>657</v>
      </c>
      <c r="H15" s="15">
        <f>F15+3777</f>
        <v>421043</v>
      </c>
      <c r="I15" s="15"/>
      <c r="J15" s="15"/>
    </row>
    <row r="16" spans="1:11" s="16" customFormat="1" ht="31.5">
      <c r="A16" s="53">
        <v>9</v>
      </c>
      <c r="B16" s="54" t="s">
        <v>41</v>
      </c>
      <c r="C16" s="63" t="s">
        <v>42</v>
      </c>
      <c r="D16" s="63" t="s">
        <v>19</v>
      </c>
      <c r="E16" s="63" t="s">
        <v>43</v>
      </c>
      <c r="F16" s="58">
        <v>11101</v>
      </c>
      <c r="G16" s="77"/>
      <c r="H16" s="15">
        <f t="shared" si="0"/>
        <v>11101</v>
      </c>
      <c r="I16" s="15"/>
      <c r="J16" s="15"/>
      <c r="K16"/>
    </row>
    <row r="17" spans="1:10" s="16" customFormat="1" ht="75">
      <c r="A17" s="53">
        <v>10</v>
      </c>
      <c r="B17" s="54" t="s">
        <v>44</v>
      </c>
      <c r="C17" s="63" t="s">
        <v>45</v>
      </c>
      <c r="D17" s="63" t="s">
        <v>19</v>
      </c>
      <c r="E17" s="63" t="s">
        <v>46</v>
      </c>
      <c r="F17" s="15">
        <v>1602912</v>
      </c>
      <c r="G17" s="77" t="s">
        <v>656</v>
      </c>
      <c r="H17" s="15">
        <f>F17+5760+249420</f>
        <v>1858092</v>
      </c>
      <c r="I17" s="15">
        <v>93564</v>
      </c>
      <c r="J17" s="15"/>
    </row>
    <row r="18" spans="1:11" s="16" customFormat="1" ht="31.5">
      <c r="A18" s="53">
        <v>11</v>
      </c>
      <c r="B18" s="54" t="s">
        <v>47</v>
      </c>
      <c r="C18" s="63" t="s">
        <v>48</v>
      </c>
      <c r="D18" s="63" t="s">
        <v>19</v>
      </c>
      <c r="E18" s="63" t="s">
        <v>11</v>
      </c>
      <c r="F18" s="15">
        <v>39495</v>
      </c>
      <c r="G18" s="14"/>
      <c r="H18" s="15">
        <f aca="true" t="shared" si="1" ref="H18:H23">F18</f>
        <v>39495</v>
      </c>
      <c r="I18" s="15"/>
      <c r="J18" s="15"/>
      <c r="K18"/>
    </row>
    <row r="19" spans="1:11" s="16" customFormat="1" ht="15.75">
      <c r="A19" s="53">
        <v>12</v>
      </c>
      <c r="B19" s="54" t="s">
        <v>49</v>
      </c>
      <c r="C19" s="63" t="s">
        <v>50</v>
      </c>
      <c r="D19" s="63" t="s">
        <v>19</v>
      </c>
      <c r="E19" s="63" t="s">
        <v>29</v>
      </c>
      <c r="F19" s="15">
        <v>10087</v>
      </c>
      <c r="G19" s="14"/>
      <c r="H19" s="15">
        <f t="shared" si="1"/>
        <v>10087</v>
      </c>
      <c r="I19" s="15"/>
      <c r="J19" s="15"/>
      <c r="K19"/>
    </row>
    <row r="20" spans="1:11" s="16" customFormat="1" ht="31.5">
      <c r="A20" s="53">
        <v>13</v>
      </c>
      <c r="B20" s="54" t="s">
        <v>51</v>
      </c>
      <c r="C20" s="63" t="s">
        <v>52</v>
      </c>
      <c r="D20" s="63" t="s">
        <v>19</v>
      </c>
      <c r="E20" s="63" t="s">
        <v>11</v>
      </c>
      <c r="F20" s="15">
        <v>40965</v>
      </c>
      <c r="G20" s="14"/>
      <c r="H20" s="15">
        <f t="shared" si="1"/>
        <v>40965</v>
      </c>
      <c r="I20" s="15"/>
      <c r="J20" s="15"/>
      <c r="K20"/>
    </row>
    <row r="21" spans="1:11" s="16" customFormat="1" ht="15.75">
      <c r="A21" s="53">
        <v>14</v>
      </c>
      <c r="B21" s="54" t="s">
        <v>53</v>
      </c>
      <c r="C21" s="63" t="s">
        <v>54</v>
      </c>
      <c r="D21" s="63" t="s">
        <v>19</v>
      </c>
      <c r="E21" s="63" t="s">
        <v>11</v>
      </c>
      <c r="F21" s="15">
        <v>23088</v>
      </c>
      <c r="G21" s="14"/>
      <c r="H21" s="15">
        <f t="shared" si="1"/>
        <v>23088</v>
      </c>
      <c r="I21" s="15"/>
      <c r="J21" s="15"/>
      <c r="K21"/>
    </row>
    <row r="22" spans="1:11" s="16" customFormat="1" ht="31.5">
      <c r="A22" s="53">
        <v>15</v>
      </c>
      <c r="B22" s="54" t="s">
        <v>55</v>
      </c>
      <c r="C22" s="63" t="s">
        <v>56</v>
      </c>
      <c r="D22" s="63" t="s">
        <v>19</v>
      </c>
      <c r="E22" s="63" t="s">
        <v>11</v>
      </c>
      <c r="F22" s="15">
        <v>235559</v>
      </c>
      <c r="G22" s="17"/>
      <c r="H22" s="15">
        <f t="shared" si="1"/>
        <v>235559</v>
      </c>
      <c r="I22" s="15"/>
      <c r="J22" s="15"/>
      <c r="K22"/>
    </row>
    <row r="23" spans="1:11" s="16" customFormat="1" ht="15.75">
      <c r="A23" s="53">
        <v>16</v>
      </c>
      <c r="B23" s="54" t="s">
        <v>57</v>
      </c>
      <c r="C23" s="63" t="s">
        <v>58</v>
      </c>
      <c r="D23" s="63" t="s">
        <v>19</v>
      </c>
      <c r="E23" s="63" t="s">
        <v>11</v>
      </c>
      <c r="F23" s="15">
        <v>46505</v>
      </c>
      <c r="G23" s="17"/>
      <c r="H23" s="15">
        <f t="shared" si="1"/>
        <v>46505</v>
      </c>
      <c r="I23" s="15"/>
      <c r="J23" s="15"/>
      <c r="K23"/>
    </row>
    <row r="24" spans="1:11" s="16" customFormat="1" ht="47.25">
      <c r="A24" s="53">
        <v>17</v>
      </c>
      <c r="B24" s="54" t="s">
        <v>59</v>
      </c>
      <c r="C24" s="63" t="s">
        <v>60</v>
      </c>
      <c r="D24" s="63" t="s">
        <v>19</v>
      </c>
      <c r="E24" s="63" t="s">
        <v>646</v>
      </c>
      <c r="F24" s="15"/>
      <c r="G24" s="20" t="s">
        <v>650</v>
      </c>
      <c r="H24" s="15">
        <v>252697</v>
      </c>
      <c r="I24" s="15"/>
      <c r="J24" s="15"/>
      <c r="K24" s="74"/>
    </row>
    <row r="25" spans="1:11" s="16" customFormat="1" ht="47.25">
      <c r="A25" s="53">
        <v>18</v>
      </c>
      <c r="B25" s="54" t="s">
        <v>61</v>
      </c>
      <c r="C25" s="63" t="s">
        <v>62</v>
      </c>
      <c r="D25" s="63" t="s">
        <v>19</v>
      </c>
      <c r="E25" s="63" t="s">
        <v>63</v>
      </c>
      <c r="F25" s="15"/>
      <c r="G25" s="18" t="s">
        <v>64</v>
      </c>
      <c r="H25" s="15">
        <v>18000</v>
      </c>
      <c r="I25" s="15"/>
      <c r="J25" s="15"/>
      <c r="K25"/>
    </row>
    <row r="26" spans="1:11" s="16" customFormat="1" ht="45">
      <c r="A26" s="53">
        <v>19</v>
      </c>
      <c r="B26" s="54" t="s">
        <v>65</v>
      </c>
      <c r="C26" s="63" t="s">
        <v>66</v>
      </c>
      <c r="D26" s="63" t="s">
        <v>19</v>
      </c>
      <c r="E26" s="63" t="s">
        <v>67</v>
      </c>
      <c r="F26" s="15"/>
      <c r="G26" s="19" t="s">
        <v>68</v>
      </c>
      <c r="H26" s="15">
        <f>F26+231208+341350</f>
        <v>572558</v>
      </c>
      <c r="I26" s="15"/>
      <c r="J26" s="15"/>
      <c r="K26"/>
    </row>
    <row r="27" spans="1:11" s="16" customFormat="1" ht="110.25">
      <c r="A27" s="53">
        <v>20</v>
      </c>
      <c r="B27" s="54" t="s">
        <v>69</v>
      </c>
      <c r="C27" s="63" t="s">
        <v>70</v>
      </c>
      <c r="D27" s="63" t="s">
        <v>19</v>
      </c>
      <c r="E27" s="63" t="s">
        <v>71</v>
      </c>
      <c r="F27" s="15"/>
      <c r="G27" s="18" t="s">
        <v>72</v>
      </c>
      <c r="H27" s="15">
        <f>F27+91562</f>
        <v>91562</v>
      </c>
      <c r="I27" s="15"/>
      <c r="J27" s="15"/>
      <c r="K27"/>
    </row>
    <row r="28" spans="1:11" s="16" customFormat="1" ht="45">
      <c r="A28" s="53">
        <v>21</v>
      </c>
      <c r="B28" s="54" t="s">
        <v>73</v>
      </c>
      <c r="C28" s="63" t="s">
        <v>74</v>
      </c>
      <c r="D28" s="63" t="s">
        <v>19</v>
      </c>
      <c r="E28" s="63" t="s">
        <v>75</v>
      </c>
      <c r="F28" s="15">
        <v>93595</v>
      </c>
      <c r="G28" s="19" t="s">
        <v>76</v>
      </c>
      <c r="H28" s="15">
        <f>F28+46187+3000</f>
        <v>142782</v>
      </c>
      <c r="I28" s="15"/>
      <c r="J28" s="15"/>
      <c r="K28"/>
    </row>
    <row r="29" spans="1:11" s="16" customFormat="1" ht="63">
      <c r="A29" s="53">
        <v>22</v>
      </c>
      <c r="B29" s="54" t="s">
        <v>77</v>
      </c>
      <c r="C29" s="63" t="s">
        <v>78</v>
      </c>
      <c r="D29" s="63" t="s">
        <v>19</v>
      </c>
      <c r="E29" s="63" t="s">
        <v>71</v>
      </c>
      <c r="F29" s="15"/>
      <c r="G29" s="18" t="s">
        <v>79</v>
      </c>
      <c r="H29" s="15">
        <f>F29+46458</f>
        <v>46458</v>
      </c>
      <c r="I29" s="15"/>
      <c r="J29" s="15"/>
      <c r="K29"/>
    </row>
    <row r="30" spans="1:11" s="16" customFormat="1" ht="47.25">
      <c r="A30" s="53">
        <v>23</v>
      </c>
      <c r="B30" s="54" t="s">
        <v>80</v>
      </c>
      <c r="C30" s="63" t="s">
        <v>81</v>
      </c>
      <c r="D30" s="63" t="s">
        <v>19</v>
      </c>
      <c r="E30" s="63" t="s">
        <v>67</v>
      </c>
      <c r="F30" s="15"/>
      <c r="G30" s="19" t="s">
        <v>82</v>
      </c>
      <c r="H30" s="15">
        <f>F30+46458+12300</f>
        <v>58758</v>
      </c>
      <c r="I30" s="15"/>
      <c r="J30" s="15"/>
      <c r="K30"/>
    </row>
    <row r="31" spans="1:11" s="16" customFormat="1" ht="15.75">
      <c r="A31" s="53">
        <v>24</v>
      </c>
      <c r="B31" s="54" t="s">
        <v>83</v>
      </c>
      <c r="C31" s="63" t="s">
        <v>84</v>
      </c>
      <c r="D31" s="63" t="s">
        <v>19</v>
      </c>
      <c r="E31" s="63" t="s">
        <v>85</v>
      </c>
      <c r="F31" s="15">
        <v>119695</v>
      </c>
      <c r="G31" s="20" t="s">
        <v>86</v>
      </c>
      <c r="H31" s="15">
        <f>F31+4500</f>
        <v>124195</v>
      </c>
      <c r="I31" s="15"/>
      <c r="J31" s="15"/>
      <c r="K31"/>
    </row>
    <row r="32" spans="1:11" s="16" customFormat="1" ht="63">
      <c r="A32" s="53">
        <v>25</v>
      </c>
      <c r="B32" s="54" t="s">
        <v>87</v>
      </c>
      <c r="C32" s="63" t="s">
        <v>88</v>
      </c>
      <c r="D32" s="63" t="s">
        <v>19</v>
      </c>
      <c r="E32" s="63" t="s">
        <v>89</v>
      </c>
      <c r="F32" s="15">
        <v>2791541</v>
      </c>
      <c r="G32" s="17"/>
      <c r="H32" s="15">
        <f>F32</f>
        <v>2791541</v>
      </c>
      <c r="I32" s="15"/>
      <c r="J32" s="15"/>
      <c r="K32"/>
    </row>
    <row r="33" spans="1:11" s="16" customFormat="1" ht="15.75">
      <c r="A33" s="53">
        <v>26</v>
      </c>
      <c r="B33" s="54" t="s">
        <v>90</v>
      </c>
      <c r="C33" s="63" t="s">
        <v>91</v>
      </c>
      <c r="D33" s="63" t="s">
        <v>19</v>
      </c>
      <c r="E33" s="63" t="s">
        <v>11</v>
      </c>
      <c r="F33" s="15">
        <v>85341</v>
      </c>
      <c r="G33" s="17"/>
      <c r="H33" s="15">
        <f>F33</f>
        <v>85341</v>
      </c>
      <c r="I33" s="15"/>
      <c r="J33" s="15"/>
      <c r="K33"/>
    </row>
    <row r="34" spans="1:11" s="16" customFormat="1" ht="94.5">
      <c r="A34" s="53">
        <v>27</v>
      </c>
      <c r="B34" s="54" t="s">
        <v>92</v>
      </c>
      <c r="C34" s="63" t="s">
        <v>93</v>
      </c>
      <c r="D34" s="63" t="s">
        <v>19</v>
      </c>
      <c r="E34" s="63" t="s">
        <v>11</v>
      </c>
      <c r="F34" s="15">
        <v>53576</v>
      </c>
      <c r="G34" s="17"/>
      <c r="H34" s="15">
        <f>F34</f>
        <v>53576</v>
      </c>
      <c r="I34" s="15"/>
      <c r="J34" s="15"/>
      <c r="K34"/>
    </row>
    <row r="35" spans="1:11" s="16" customFormat="1" ht="15.75">
      <c r="A35" s="53">
        <v>28</v>
      </c>
      <c r="B35" s="54" t="s">
        <v>94</v>
      </c>
      <c r="C35" s="63" t="s">
        <v>95</v>
      </c>
      <c r="D35" s="63" t="s">
        <v>19</v>
      </c>
      <c r="E35" s="63" t="s">
        <v>11</v>
      </c>
      <c r="F35" s="15">
        <v>73520</v>
      </c>
      <c r="G35" s="17"/>
      <c r="H35" s="15">
        <f>F35</f>
        <v>73520</v>
      </c>
      <c r="I35" s="15"/>
      <c r="J35" s="15"/>
      <c r="K35"/>
    </row>
    <row r="36" spans="1:11" s="16" customFormat="1" ht="15.75">
      <c r="A36" s="53">
        <v>29</v>
      </c>
      <c r="B36" s="54" t="s">
        <v>96</v>
      </c>
      <c r="C36" s="63" t="s">
        <v>97</v>
      </c>
      <c r="D36" s="63" t="s">
        <v>19</v>
      </c>
      <c r="E36" s="63" t="s">
        <v>11</v>
      </c>
      <c r="F36" s="15">
        <v>273956</v>
      </c>
      <c r="G36" s="17"/>
      <c r="H36" s="15">
        <f>F36</f>
        <v>273956</v>
      </c>
      <c r="I36" s="15"/>
      <c r="J36" s="15"/>
      <c r="K36"/>
    </row>
    <row r="37" spans="1:11" s="16" customFormat="1" ht="31.5">
      <c r="A37" s="53">
        <v>30</v>
      </c>
      <c r="B37" s="54" t="s">
        <v>98</v>
      </c>
      <c r="C37" s="63" t="s">
        <v>99</v>
      </c>
      <c r="D37" s="63" t="s">
        <v>19</v>
      </c>
      <c r="E37" s="63" t="s">
        <v>89</v>
      </c>
      <c r="F37" s="15">
        <v>356364</v>
      </c>
      <c r="G37" s="18" t="s">
        <v>100</v>
      </c>
      <c r="H37" s="15">
        <f>F37+188981</f>
        <v>545345</v>
      </c>
      <c r="I37" s="15"/>
      <c r="J37" s="15"/>
      <c r="K37"/>
    </row>
    <row r="38" spans="1:11" s="16" customFormat="1" ht="15.75">
      <c r="A38" s="53">
        <v>31</v>
      </c>
      <c r="B38" s="54" t="s">
        <v>101</v>
      </c>
      <c r="C38" s="63" t="s">
        <v>102</v>
      </c>
      <c r="D38" s="63" t="s">
        <v>19</v>
      </c>
      <c r="E38" s="63" t="s">
        <v>11</v>
      </c>
      <c r="F38" s="15">
        <v>197147</v>
      </c>
      <c r="G38" s="18"/>
      <c r="H38" s="15">
        <f>F38</f>
        <v>197147</v>
      </c>
      <c r="I38" s="15"/>
      <c r="J38" s="15"/>
      <c r="K38"/>
    </row>
    <row r="39" spans="1:11" s="16" customFormat="1" ht="63">
      <c r="A39" s="53">
        <v>32</v>
      </c>
      <c r="B39" s="54" t="s">
        <v>103</v>
      </c>
      <c r="C39" s="63" t="s">
        <v>104</v>
      </c>
      <c r="D39" s="63" t="s">
        <v>19</v>
      </c>
      <c r="E39" s="63" t="s">
        <v>89</v>
      </c>
      <c r="F39" s="15">
        <v>11101</v>
      </c>
      <c r="G39" s="18" t="s">
        <v>105</v>
      </c>
      <c r="H39" s="15">
        <f>F39+187440</f>
        <v>198541</v>
      </c>
      <c r="I39" s="15"/>
      <c r="J39" s="15"/>
      <c r="K39"/>
    </row>
    <row r="40" spans="1:11" s="16" customFormat="1" ht="15.75">
      <c r="A40" s="53">
        <v>33</v>
      </c>
      <c r="B40" s="54" t="s">
        <v>106</v>
      </c>
      <c r="C40" s="63" t="s">
        <v>107</v>
      </c>
      <c r="D40" s="63" t="s">
        <v>19</v>
      </c>
      <c r="E40" s="63" t="s">
        <v>11</v>
      </c>
      <c r="F40" s="15">
        <v>681953</v>
      </c>
      <c r="G40" s="17"/>
      <c r="H40" s="15">
        <f>F40</f>
        <v>681953</v>
      </c>
      <c r="I40" s="15"/>
      <c r="J40" s="15"/>
      <c r="K40"/>
    </row>
    <row r="41" spans="1:11" s="16" customFormat="1" ht="31.5">
      <c r="A41" s="53">
        <v>34</v>
      </c>
      <c r="B41" s="54" t="s">
        <v>108</v>
      </c>
      <c r="C41" s="63" t="s">
        <v>109</v>
      </c>
      <c r="D41" s="63" t="s">
        <v>19</v>
      </c>
      <c r="E41" s="63" t="s">
        <v>11</v>
      </c>
      <c r="F41" s="15">
        <v>397510</v>
      </c>
      <c r="G41" s="17"/>
      <c r="H41" s="15">
        <f>F41</f>
        <v>397510</v>
      </c>
      <c r="I41" s="15"/>
      <c r="J41" s="15"/>
      <c r="K41"/>
    </row>
    <row r="42" spans="1:11" s="16" customFormat="1" ht="15.75">
      <c r="A42" s="53">
        <v>35</v>
      </c>
      <c r="B42" s="54" t="s">
        <v>110</v>
      </c>
      <c r="C42" s="63" t="s">
        <v>111</v>
      </c>
      <c r="D42" s="63" t="s">
        <v>19</v>
      </c>
      <c r="E42" s="63" t="s">
        <v>11</v>
      </c>
      <c r="F42" s="15">
        <v>183515</v>
      </c>
      <c r="G42" s="17"/>
      <c r="H42" s="15">
        <f>F42</f>
        <v>183515</v>
      </c>
      <c r="I42" s="15"/>
      <c r="J42" s="15"/>
      <c r="K42"/>
    </row>
    <row r="43" spans="1:11" s="16" customFormat="1" ht="15.75">
      <c r="A43" s="53">
        <v>36</v>
      </c>
      <c r="B43" s="54" t="s">
        <v>112</v>
      </c>
      <c r="C43" s="63" t="s">
        <v>113</v>
      </c>
      <c r="D43" s="63" t="s">
        <v>19</v>
      </c>
      <c r="E43" s="63" t="s">
        <v>11</v>
      </c>
      <c r="F43" s="15">
        <v>175577</v>
      </c>
      <c r="G43" s="17"/>
      <c r="H43" s="15">
        <f>F43</f>
        <v>175577</v>
      </c>
      <c r="I43" s="15"/>
      <c r="J43" s="15"/>
      <c r="K43"/>
    </row>
    <row r="44" spans="1:11" s="16" customFormat="1" ht="47.25">
      <c r="A44" s="53">
        <v>37</v>
      </c>
      <c r="B44" s="54" t="s">
        <v>114</v>
      </c>
      <c r="C44" s="63" t="s">
        <v>115</v>
      </c>
      <c r="D44" s="63" t="s">
        <v>19</v>
      </c>
      <c r="E44" s="63" t="s">
        <v>11</v>
      </c>
      <c r="F44" s="15">
        <v>94355</v>
      </c>
      <c r="G44" s="17"/>
      <c r="H44" s="15">
        <f>F44</f>
        <v>94355</v>
      </c>
      <c r="I44" s="15"/>
      <c r="J44" s="15"/>
      <c r="K44"/>
    </row>
    <row r="45" spans="1:11" s="16" customFormat="1" ht="31.5">
      <c r="A45" s="53">
        <v>38</v>
      </c>
      <c r="B45" s="54" t="s">
        <v>116</v>
      </c>
      <c r="C45" s="63" t="s">
        <v>117</v>
      </c>
      <c r="D45" s="63" t="s">
        <v>19</v>
      </c>
      <c r="E45" s="63" t="s">
        <v>118</v>
      </c>
      <c r="F45" s="15">
        <v>2188019</v>
      </c>
      <c r="G45" s="17" t="s">
        <v>119</v>
      </c>
      <c r="H45" s="15">
        <f>F45+55210</f>
        <v>2243229</v>
      </c>
      <c r="I45" s="15"/>
      <c r="J45" s="15"/>
      <c r="K45"/>
    </row>
    <row r="46" spans="1:11" s="16" customFormat="1" ht="63">
      <c r="A46" s="53">
        <v>39</v>
      </c>
      <c r="B46" s="54" t="s">
        <v>120</v>
      </c>
      <c r="C46" s="63" t="s">
        <v>121</v>
      </c>
      <c r="D46" s="63" t="s">
        <v>19</v>
      </c>
      <c r="E46" s="63" t="s">
        <v>11</v>
      </c>
      <c r="F46" s="15">
        <v>150105</v>
      </c>
      <c r="G46" s="17"/>
      <c r="H46" s="15">
        <f aca="true" t="shared" si="2" ref="H46:H55">F46</f>
        <v>150105</v>
      </c>
      <c r="I46" s="15"/>
      <c r="J46" s="15"/>
      <c r="K46"/>
    </row>
    <row r="47" spans="1:11" s="16" customFormat="1" ht="15.75">
      <c r="A47" s="53">
        <v>40</v>
      </c>
      <c r="B47" s="54" t="s">
        <v>122</v>
      </c>
      <c r="C47" s="63" t="s">
        <v>123</v>
      </c>
      <c r="D47" s="63" t="s">
        <v>19</v>
      </c>
      <c r="E47" s="63" t="s">
        <v>11</v>
      </c>
      <c r="F47" s="15">
        <v>163067</v>
      </c>
      <c r="G47" s="17"/>
      <c r="H47" s="15">
        <f t="shared" si="2"/>
        <v>163067</v>
      </c>
      <c r="I47" s="15"/>
      <c r="J47" s="15"/>
      <c r="K47"/>
    </row>
    <row r="48" spans="1:11" s="16" customFormat="1" ht="47.25">
      <c r="A48" s="55">
        <v>41</v>
      </c>
      <c r="B48" s="55" t="s">
        <v>124</v>
      </c>
      <c r="C48" s="64" t="s">
        <v>125</v>
      </c>
      <c r="D48" s="64" t="s">
        <v>126</v>
      </c>
      <c r="E48" s="64" t="s">
        <v>11</v>
      </c>
      <c r="F48" s="42">
        <v>1280051</v>
      </c>
      <c r="G48" s="49"/>
      <c r="H48" s="42">
        <f t="shared" si="2"/>
        <v>1280051</v>
      </c>
      <c r="I48" s="49"/>
      <c r="J48" s="49"/>
      <c r="K48"/>
    </row>
    <row r="49" spans="1:11" s="16" customFormat="1" ht="15.75">
      <c r="A49" s="53">
        <v>42</v>
      </c>
      <c r="B49" s="54" t="s">
        <v>127</v>
      </c>
      <c r="C49" s="63" t="s">
        <v>128</v>
      </c>
      <c r="D49" s="63" t="s">
        <v>19</v>
      </c>
      <c r="E49" s="63" t="s">
        <v>11</v>
      </c>
      <c r="F49" s="15">
        <v>66224</v>
      </c>
      <c r="G49" s="17"/>
      <c r="H49" s="15">
        <f t="shared" si="2"/>
        <v>66224</v>
      </c>
      <c r="I49" s="15"/>
      <c r="J49" s="15"/>
      <c r="K49"/>
    </row>
    <row r="50" spans="1:11" s="16" customFormat="1" ht="15.75">
      <c r="A50" s="53">
        <v>43</v>
      </c>
      <c r="B50" s="54" t="s">
        <v>129</v>
      </c>
      <c r="C50" s="63" t="s">
        <v>130</v>
      </c>
      <c r="D50" s="63" t="s">
        <v>19</v>
      </c>
      <c r="E50" s="63" t="s">
        <v>11</v>
      </c>
      <c r="F50" s="15">
        <v>27643</v>
      </c>
      <c r="G50" s="17"/>
      <c r="H50" s="15">
        <f t="shared" si="2"/>
        <v>27643</v>
      </c>
      <c r="I50" s="15"/>
      <c r="J50" s="15"/>
      <c r="K50"/>
    </row>
    <row r="51" spans="1:11" s="16" customFormat="1" ht="15.75">
      <c r="A51" s="53">
        <v>44</v>
      </c>
      <c r="B51" s="54" t="s">
        <v>131</v>
      </c>
      <c r="C51" s="63" t="s">
        <v>132</v>
      </c>
      <c r="D51" s="63" t="s">
        <v>19</v>
      </c>
      <c r="E51" s="63" t="s">
        <v>11</v>
      </c>
      <c r="F51" s="15">
        <v>48698</v>
      </c>
      <c r="G51" s="17"/>
      <c r="H51" s="15">
        <f t="shared" si="2"/>
        <v>48698</v>
      </c>
      <c r="I51" s="15"/>
      <c r="J51" s="15"/>
      <c r="K51"/>
    </row>
    <row r="52" spans="1:11" s="16" customFormat="1" ht="31.5">
      <c r="A52" s="53">
        <v>45</v>
      </c>
      <c r="B52" s="54" t="s">
        <v>133</v>
      </c>
      <c r="C52" s="63" t="s">
        <v>134</v>
      </c>
      <c r="D52" s="63" t="s">
        <v>19</v>
      </c>
      <c r="E52" s="63" t="s">
        <v>11</v>
      </c>
      <c r="F52" s="15">
        <v>22791</v>
      </c>
      <c r="G52" s="17"/>
      <c r="H52" s="15">
        <f t="shared" si="2"/>
        <v>22791</v>
      </c>
      <c r="I52" s="15"/>
      <c r="J52" s="15"/>
      <c r="K52"/>
    </row>
    <row r="53" spans="1:11" s="16" customFormat="1" ht="31.5">
      <c r="A53" s="53">
        <v>46</v>
      </c>
      <c r="B53" s="54" t="s">
        <v>135</v>
      </c>
      <c r="C53" s="63" t="s">
        <v>136</v>
      </c>
      <c r="D53" s="63" t="s">
        <v>19</v>
      </c>
      <c r="E53" s="63" t="s">
        <v>11</v>
      </c>
      <c r="F53" s="15">
        <v>16910840</v>
      </c>
      <c r="G53" s="17"/>
      <c r="H53" s="15">
        <f t="shared" si="2"/>
        <v>16910840</v>
      </c>
      <c r="I53" s="15"/>
      <c r="J53" s="15"/>
      <c r="K53"/>
    </row>
    <row r="54" spans="1:11" s="16" customFormat="1" ht="31.5">
      <c r="A54" s="53">
        <v>47</v>
      </c>
      <c r="B54" s="54" t="s">
        <v>137</v>
      </c>
      <c r="C54" s="63" t="s">
        <v>138</v>
      </c>
      <c r="D54" s="63" t="s">
        <v>19</v>
      </c>
      <c r="E54" s="63" t="s">
        <v>11</v>
      </c>
      <c r="F54" s="15">
        <v>1718424</v>
      </c>
      <c r="G54" s="17"/>
      <c r="H54" s="15">
        <f t="shared" si="2"/>
        <v>1718424</v>
      </c>
      <c r="I54" s="15"/>
      <c r="J54" s="15"/>
      <c r="K54"/>
    </row>
    <row r="55" spans="1:11" s="16" customFormat="1" ht="47.25">
      <c r="A55" s="53">
        <v>48</v>
      </c>
      <c r="B55" s="54" t="s">
        <v>139</v>
      </c>
      <c r="C55" s="63" t="s">
        <v>140</v>
      </c>
      <c r="D55" s="63" t="s">
        <v>19</v>
      </c>
      <c r="E55" s="63" t="s">
        <v>141</v>
      </c>
      <c r="F55" s="15">
        <v>35859</v>
      </c>
      <c r="G55" s="17"/>
      <c r="H55" s="15">
        <f t="shared" si="2"/>
        <v>35859</v>
      </c>
      <c r="I55" s="15"/>
      <c r="J55" s="15"/>
      <c r="K55"/>
    </row>
    <row r="56" spans="1:11" s="16" customFormat="1" ht="47.25">
      <c r="A56" s="53">
        <v>49</v>
      </c>
      <c r="B56" s="54" t="s">
        <v>142</v>
      </c>
      <c r="C56" s="63" t="s">
        <v>143</v>
      </c>
      <c r="D56" s="63" t="s">
        <v>19</v>
      </c>
      <c r="E56" s="63" t="s">
        <v>144</v>
      </c>
      <c r="F56" s="15">
        <v>291959</v>
      </c>
      <c r="G56" s="75" t="s">
        <v>658</v>
      </c>
      <c r="H56" s="15">
        <f>F56+189700</f>
        <v>481659</v>
      </c>
      <c r="I56" s="15"/>
      <c r="J56" s="15"/>
      <c r="K56"/>
    </row>
    <row r="57" spans="1:11" s="16" customFormat="1" ht="15.75">
      <c r="A57" s="53">
        <v>50</v>
      </c>
      <c r="B57" s="54" t="s">
        <v>145</v>
      </c>
      <c r="C57" s="63" t="s">
        <v>146</v>
      </c>
      <c r="D57" s="63" t="s">
        <v>19</v>
      </c>
      <c r="E57" s="63" t="s">
        <v>11</v>
      </c>
      <c r="F57" s="15">
        <v>1444409</v>
      </c>
      <c r="G57" s="17"/>
      <c r="H57" s="15">
        <f>F57</f>
        <v>1444409</v>
      </c>
      <c r="I57" s="15"/>
      <c r="J57" s="15"/>
      <c r="K57"/>
    </row>
    <row r="58" spans="1:11" s="16" customFormat="1" ht="15.75">
      <c r="A58" s="53">
        <v>51</v>
      </c>
      <c r="B58" s="54" t="s">
        <v>147</v>
      </c>
      <c r="C58" s="63" t="s">
        <v>148</v>
      </c>
      <c r="D58" s="63" t="s">
        <v>19</v>
      </c>
      <c r="E58" s="63" t="s">
        <v>11</v>
      </c>
      <c r="F58" s="15">
        <v>617444</v>
      </c>
      <c r="G58" s="21"/>
      <c r="H58" s="15">
        <f>F58</f>
        <v>617444</v>
      </c>
      <c r="I58" s="15"/>
      <c r="J58" s="15"/>
      <c r="K58"/>
    </row>
    <row r="59" spans="1:11" s="16" customFormat="1" ht="15.75">
      <c r="A59" s="53">
        <v>52</v>
      </c>
      <c r="B59" s="54" t="s">
        <v>149</v>
      </c>
      <c r="C59" s="63" t="s">
        <v>150</v>
      </c>
      <c r="D59" s="63" t="s">
        <v>19</v>
      </c>
      <c r="E59" s="63" t="s">
        <v>11</v>
      </c>
      <c r="F59" s="15">
        <v>1694996</v>
      </c>
      <c r="G59" s="22"/>
      <c r="H59" s="15">
        <f>F59</f>
        <v>1694996</v>
      </c>
      <c r="I59" s="15"/>
      <c r="J59" s="15"/>
      <c r="K59"/>
    </row>
    <row r="60" spans="1:11" s="16" customFormat="1" ht="15.75">
      <c r="A60" s="53">
        <v>53</v>
      </c>
      <c r="B60" s="54" t="s">
        <v>151</v>
      </c>
      <c r="C60" s="63" t="s">
        <v>152</v>
      </c>
      <c r="D60" s="63" t="s">
        <v>19</v>
      </c>
      <c r="E60" s="63" t="s">
        <v>11</v>
      </c>
      <c r="F60" s="15">
        <v>78970</v>
      </c>
      <c r="G60" s="17"/>
      <c r="H60" s="15">
        <f>F60</f>
        <v>78970</v>
      </c>
      <c r="I60" s="15"/>
      <c r="J60" s="15"/>
      <c r="K60"/>
    </row>
    <row r="61" spans="1:11" s="16" customFormat="1" ht="15.75">
      <c r="A61" s="53">
        <v>54</v>
      </c>
      <c r="B61" s="54" t="s">
        <v>153</v>
      </c>
      <c r="C61" s="63" t="s">
        <v>154</v>
      </c>
      <c r="D61" s="63" t="s">
        <v>19</v>
      </c>
      <c r="E61" s="63" t="s">
        <v>11</v>
      </c>
      <c r="F61" s="15">
        <v>690131</v>
      </c>
      <c r="G61" s="17"/>
      <c r="H61" s="15">
        <f>F61</f>
        <v>690131</v>
      </c>
      <c r="I61" s="15"/>
      <c r="J61" s="15"/>
      <c r="K61"/>
    </row>
    <row r="62" spans="1:11" s="16" customFormat="1" ht="31.5">
      <c r="A62" s="53">
        <v>55</v>
      </c>
      <c r="B62" s="54" t="s">
        <v>155</v>
      </c>
      <c r="C62" s="63" t="s">
        <v>156</v>
      </c>
      <c r="D62" s="63" t="s">
        <v>19</v>
      </c>
      <c r="E62" s="63" t="s">
        <v>144</v>
      </c>
      <c r="F62" s="15">
        <v>15668</v>
      </c>
      <c r="G62" s="18" t="s">
        <v>157</v>
      </c>
      <c r="H62" s="15">
        <f>F62+55100</f>
        <v>70768</v>
      </c>
      <c r="I62" s="15"/>
      <c r="J62" s="15"/>
      <c r="K62"/>
    </row>
    <row r="63" spans="1:11" s="16" customFormat="1" ht="63">
      <c r="A63" s="55">
        <v>56</v>
      </c>
      <c r="B63" s="55" t="s">
        <v>158</v>
      </c>
      <c r="C63" s="64" t="s">
        <v>159</v>
      </c>
      <c r="D63" s="64" t="s">
        <v>160</v>
      </c>
      <c r="E63" s="64" t="s">
        <v>11</v>
      </c>
      <c r="F63" s="42">
        <v>496818</v>
      </c>
      <c r="G63" s="49"/>
      <c r="H63" s="42">
        <f aca="true" t="shared" si="3" ref="H63:H69">F63</f>
        <v>496818</v>
      </c>
      <c r="I63" s="49"/>
      <c r="J63" s="49"/>
      <c r="K63"/>
    </row>
    <row r="64" spans="1:11" s="16" customFormat="1" ht="31.5">
      <c r="A64" s="53">
        <v>57</v>
      </c>
      <c r="B64" s="54" t="s">
        <v>161</v>
      </c>
      <c r="C64" s="63" t="s">
        <v>162</v>
      </c>
      <c r="D64" s="63" t="s">
        <v>19</v>
      </c>
      <c r="E64" s="63" t="s">
        <v>11</v>
      </c>
      <c r="F64" s="15">
        <v>12190</v>
      </c>
      <c r="G64" s="17"/>
      <c r="H64" s="15">
        <f t="shared" si="3"/>
        <v>12190</v>
      </c>
      <c r="I64" s="15"/>
      <c r="J64" s="15"/>
      <c r="K64"/>
    </row>
    <row r="65" spans="1:11" s="16" customFormat="1" ht="31.5">
      <c r="A65" s="53">
        <v>58</v>
      </c>
      <c r="B65" s="54" t="s">
        <v>163</v>
      </c>
      <c r="C65" s="63" t="s">
        <v>164</v>
      </c>
      <c r="D65" s="63" t="s">
        <v>19</v>
      </c>
      <c r="E65" s="63" t="s">
        <v>11</v>
      </c>
      <c r="F65" s="15">
        <v>1239000</v>
      </c>
      <c r="G65" s="17"/>
      <c r="H65" s="15">
        <f t="shared" si="3"/>
        <v>1239000</v>
      </c>
      <c r="I65" s="15"/>
      <c r="J65" s="15"/>
      <c r="K65"/>
    </row>
    <row r="66" spans="1:11" s="16" customFormat="1" ht="31.5">
      <c r="A66" s="53">
        <v>59</v>
      </c>
      <c r="B66" s="54" t="s">
        <v>165</v>
      </c>
      <c r="C66" s="63" t="s">
        <v>166</v>
      </c>
      <c r="D66" s="63" t="s">
        <v>19</v>
      </c>
      <c r="E66" s="63" t="s">
        <v>11</v>
      </c>
      <c r="F66" s="15">
        <v>69844</v>
      </c>
      <c r="G66" s="17"/>
      <c r="H66" s="15">
        <f t="shared" si="3"/>
        <v>69844</v>
      </c>
      <c r="I66" s="15"/>
      <c r="J66" s="15"/>
      <c r="K66"/>
    </row>
    <row r="67" spans="1:11" s="16" customFormat="1" ht="31.5">
      <c r="A67" s="53">
        <v>60</v>
      </c>
      <c r="B67" s="54" t="s">
        <v>167</v>
      </c>
      <c r="C67" s="63" t="s">
        <v>168</v>
      </c>
      <c r="D67" s="63" t="s">
        <v>19</v>
      </c>
      <c r="E67" s="63" t="s">
        <v>11</v>
      </c>
      <c r="F67" s="15">
        <v>72355</v>
      </c>
      <c r="G67" s="17"/>
      <c r="H67" s="15">
        <f t="shared" si="3"/>
        <v>72355</v>
      </c>
      <c r="I67" s="15"/>
      <c r="J67" s="15"/>
      <c r="K67"/>
    </row>
    <row r="68" spans="1:11" s="16" customFormat="1" ht="31.5">
      <c r="A68" s="53">
        <v>61</v>
      </c>
      <c r="B68" s="54" t="s">
        <v>169</v>
      </c>
      <c r="C68" s="63" t="s">
        <v>170</v>
      </c>
      <c r="D68" s="63" t="s">
        <v>19</v>
      </c>
      <c r="E68" s="63" t="s">
        <v>11</v>
      </c>
      <c r="F68" s="15">
        <v>30532876</v>
      </c>
      <c r="G68" s="17"/>
      <c r="H68" s="15">
        <f t="shared" si="3"/>
        <v>30532876</v>
      </c>
      <c r="I68" s="15"/>
      <c r="J68" s="15"/>
      <c r="K68"/>
    </row>
    <row r="69" spans="1:11" s="16" customFormat="1" ht="47.25">
      <c r="A69" s="53">
        <v>62</v>
      </c>
      <c r="B69" s="54" t="s">
        <v>171</v>
      </c>
      <c r="C69" s="63" t="s">
        <v>172</v>
      </c>
      <c r="D69" s="63" t="s">
        <v>19</v>
      </c>
      <c r="E69" s="63" t="s">
        <v>11</v>
      </c>
      <c r="F69" s="15">
        <v>1848676</v>
      </c>
      <c r="G69" s="17"/>
      <c r="H69" s="15">
        <f t="shared" si="3"/>
        <v>1848676</v>
      </c>
      <c r="I69" s="15"/>
      <c r="J69" s="15"/>
      <c r="K69"/>
    </row>
    <row r="70" spans="1:11" s="16" customFormat="1" ht="15.75">
      <c r="A70" s="53">
        <v>63</v>
      </c>
      <c r="B70" s="54" t="s">
        <v>173</v>
      </c>
      <c r="C70" s="66" t="s">
        <v>174</v>
      </c>
      <c r="D70" s="63" t="s">
        <v>19</v>
      </c>
      <c r="E70" s="63" t="s">
        <v>144</v>
      </c>
      <c r="F70" s="15">
        <v>179753</v>
      </c>
      <c r="G70" s="20" t="s">
        <v>175</v>
      </c>
      <c r="H70" s="15">
        <f>F70+3708355</f>
        <v>3888108</v>
      </c>
      <c r="I70" s="15"/>
      <c r="J70" s="15"/>
      <c r="K70"/>
    </row>
    <row r="71" spans="1:11" s="16" customFormat="1" ht="31.5">
      <c r="A71" s="53">
        <v>64</v>
      </c>
      <c r="B71" s="54" t="s">
        <v>176</v>
      </c>
      <c r="C71" s="63" t="s">
        <v>177</v>
      </c>
      <c r="D71" s="63" t="s">
        <v>19</v>
      </c>
      <c r="E71" s="63" t="s">
        <v>11</v>
      </c>
      <c r="F71" s="15">
        <v>5190175</v>
      </c>
      <c r="G71" s="17"/>
      <c r="H71" s="15">
        <f aca="true" t="shared" si="4" ref="H71:H81">F71</f>
        <v>5190175</v>
      </c>
      <c r="I71" s="15"/>
      <c r="J71" s="15"/>
      <c r="K71"/>
    </row>
    <row r="72" spans="1:11" s="16" customFormat="1" ht="47.25">
      <c r="A72" s="53">
        <v>65</v>
      </c>
      <c r="B72" s="54" t="s">
        <v>178</v>
      </c>
      <c r="C72" s="63" t="s">
        <v>179</v>
      </c>
      <c r="D72" s="63" t="s">
        <v>19</v>
      </c>
      <c r="E72" s="63" t="s">
        <v>180</v>
      </c>
      <c r="F72" s="15">
        <v>0</v>
      </c>
      <c r="G72" s="20" t="s">
        <v>181</v>
      </c>
      <c r="H72" s="15">
        <f t="shared" si="4"/>
        <v>0</v>
      </c>
      <c r="I72" s="15"/>
      <c r="J72" s="15">
        <v>48000</v>
      </c>
      <c r="K72"/>
    </row>
    <row r="73" spans="1:11" s="16" customFormat="1" ht="31.5">
      <c r="A73" s="53">
        <v>66</v>
      </c>
      <c r="B73" s="54" t="s">
        <v>182</v>
      </c>
      <c r="C73" s="63" t="s">
        <v>183</v>
      </c>
      <c r="D73" s="63" t="s">
        <v>19</v>
      </c>
      <c r="E73" s="63" t="s">
        <v>11</v>
      </c>
      <c r="F73" s="58">
        <v>337860</v>
      </c>
      <c r="G73" s="15"/>
      <c r="H73" s="15">
        <f t="shared" si="4"/>
        <v>337860</v>
      </c>
      <c r="I73" s="15"/>
      <c r="J73" s="15"/>
      <c r="K73"/>
    </row>
    <row r="74" spans="1:11" s="16" customFormat="1" ht="31.5">
      <c r="A74" s="53">
        <v>67</v>
      </c>
      <c r="B74" s="54" t="s">
        <v>184</v>
      </c>
      <c r="C74" s="63" t="s">
        <v>185</v>
      </c>
      <c r="D74" s="63" t="s">
        <v>19</v>
      </c>
      <c r="E74" s="63" t="s">
        <v>11</v>
      </c>
      <c r="F74" s="58">
        <v>83865</v>
      </c>
      <c r="G74" s="17"/>
      <c r="H74" s="15">
        <f t="shared" si="4"/>
        <v>83865</v>
      </c>
      <c r="I74" s="15"/>
      <c r="J74" s="15"/>
      <c r="K74"/>
    </row>
    <row r="75" spans="1:11" s="16" customFormat="1" ht="47.25">
      <c r="A75" s="56">
        <v>68</v>
      </c>
      <c r="B75" s="56" t="s">
        <v>186</v>
      </c>
      <c r="C75" s="65" t="s">
        <v>187</v>
      </c>
      <c r="D75" s="65" t="s">
        <v>188</v>
      </c>
      <c r="E75" s="65" t="s">
        <v>11</v>
      </c>
      <c r="F75" s="62">
        <f>315174+37199</f>
        <v>352373</v>
      </c>
      <c r="G75" s="50"/>
      <c r="H75" s="43">
        <f t="shared" si="4"/>
        <v>352373</v>
      </c>
      <c r="I75" s="50"/>
      <c r="J75" s="50"/>
      <c r="K75"/>
    </row>
    <row r="76" spans="1:11" s="16" customFormat="1" ht="31.5">
      <c r="A76" s="53">
        <v>69</v>
      </c>
      <c r="B76" s="54" t="s">
        <v>189</v>
      </c>
      <c r="C76" s="63" t="s">
        <v>190</v>
      </c>
      <c r="D76" s="63" t="s">
        <v>19</v>
      </c>
      <c r="E76" s="63" t="s">
        <v>11</v>
      </c>
      <c r="F76" s="15">
        <v>1399159</v>
      </c>
      <c r="G76" s="17"/>
      <c r="H76" s="15">
        <f t="shared" si="4"/>
        <v>1399159</v>
      </c>
      <c r="I76" s="15"/>
      <c r="J76" s="15"/>
      <c r="K76"/>
    </row>
    <row r="77" spans="1:11" s="16" customFormat="1" ht="15.75">
      <c r="A77" s="53">
        <v>70</v>
      </c>
      <c r="B77" s="54" t="s">
        <v>191</v>
      </c>
      <c r="C77" s="63" t="s">
        <v>192</v>
      </c>
      <c r="D77" s="63" t="s">
        <v>19</v>
      </c>
      <c r="E77" s="63" t="s">
        <v>647</v>
      </c>
      <c r="F77" s="15">
        <v>312392</v>
      </c>
      <c r="G77" s="17"/>
      <c r="H77" s="15">
        <f t="shared" si="4"/>
        <v>312392</v>
      </c>
      <c r="I77" s="15"/>
      <c r="J77" s="15"/>
      <c r="K77"/>
    </row>
    <row r="78" spans="1:11" s="16" customFormat="1" ht="78.75">
      <c r="A78" s="53">
        <v>71</v>
      </c>
      <c r="B78" s="54" t="s">
        <v>193</v>
      </c>
      <c r="C78" s="63" t="s">
        <v>194</v>
      </c>
      <c r="D78" s="63" t="s">
        <v>19</v>
      </c>
      <c r="E78" s="63" t="s">
        <v>11</v>
      </c>
      <c r="F78" s="15">
        <v>630890</v>
      </c>
      <c r="G78" s="17"/>
      <c r="H78" s="15">
        <f t="shared" si="4"/>
        <v>630890</v>
      </c>
      <c r="I78" s="15"/>
      <c r="J78" s="15"/>
      <c r="K78"/>
    </row>
    <row r="79" spans="1:10" s="16" customFormat="1" ht="47.25">
      <c r="A79" s="53">
        <v>72</v>
      </c>
      <c r="B79" s="54" t="s">
        <v>195</v>
      </c>
      <c r="C79" s="63" t="s">
        <v>196</v>
      </c>
      <c r="D79" s="63" t="s">
        <v>19</v>
      </c>
      <c r="E79" s="63" t="s">
        <v>11</v>
      </c>
      <c r="F79" s="15">
        <v>565759</v>
      </c>
      <c r="G79" s="17"/>
      <c r="H79" s="15">
        <f t="shared" si="4"/>
        <v>565759</v>
      </c>
      <c r="I79" s="15"/>
      <c r="J79" s="15"/>
    </row>
    <row r="80" spans="1:11" s="16" customFormat="1" ht="47.25">
      <c r="A80" s="53">
        <v>73</v>
      </c>
      <c r="B80" s="54" t="s">
        <v>197</v>
      </c>
      <c r="C80" s="63" t="s">
        <v>198</v>
      </c>
      <c r="D80" s="63" t="s">
        <v>19</v>
      </c>
      <c r="E80" s="63" t="s">
        <v>180</v>
      </c>
      <c r="F80" s="15"/>
      <c r="G80" s="20" t="s">
        <v>199</v>
      </c>
      <c r="H80" s="15">
        <f t="shared" si="4"/>
        <v>0</v>
      </c>
      <c r="I80" s="15"/>
      <c r="J80" s="15">
        <v>690000</v>
      </c>
      <c r="K80"/>
    </row>
    <row r="81" spans="1:11" s="16" customFormat="1" ht="31.5">
      <c r="A81" s="53">
        <v>74</v>
      </c>
      <c r="B81" s="54" t="s">
        <v>200</v>
      </c>
      <c r="C81" s="63" t="s">
        <v>201</v>
      </c>
      <c r="D81" s="63" t="s">
        <v>19</v>
      </c>
      <c r="E81" s="63" t="s">
        <v>11</v>
      </c>
      <c r="F81" s="15">
        <v>145715</v>
      </c>
      <c r="G81" s="17"/>
      <c r="H81" s="15">
        <f t="shared" si="4"/>
        <v>145715</v>
      </c>
      <c r="I81" s="15"/>
      <c r="J81" s="15"/>
      <c r="K81"/>
    </row>
    <row r="82" spans="1:11" s="16" customFormat="1" ht="78.75">
      <c r="A82" s="53">
        <v>75</v>
      </c>
      <c r="B82" s="54" t="s">
        <v>202</v>
      </c>
      <c r="C82" s="63" t="s">
        <v>203</v>
      </c>
      <c r="D82" s="63" t="s">
        <v>19</v>
      </c>
      <c r="E82" s="63" t="s">
        <v>204</v>
      </c>
      <c r="F82" s="15">
        <v>214388</v>
      </c>
      <c r="G82" s="18" t="s">
        <v>205</v>
      </c>
      <c r="H82" s="15">
        <f>F82+1756554</f>
        <v>1970942</v>
      </c>
      <c r="I82" s="15"/>
      <c r="J82" s="15"/>
      <c r="K82"/>
    </row>
    <row r="83" spans="1:11" s="16" customFormat="1" ht="15.75">
      <c r="A83" s="53">
        <v>76</v>
      </c>
      <c r="B83" s="54" t="s">
        <v>206</v>
      </c>
      <c r="C83" s="63" t="s">
        <v>207</v>
      </c>
      <c r="D83" s="63" t="s">
        <v>19</v>
      </c>
      <c r="E83" s="63" t="s">
        <v>204</v>
      </c>
      <c r="F83" s="15">
        <v>699187</v>
      </c>
      <c r="G83" s="18" t="s">
        <v>208</v>
      </c>
      <c r="H83" s="15">
        <f>F83+289051</f>
        <v>988238</v>
      </c>
      <c r="I83" s="15"/>
      <c r="J83" s="15"/>
      <c r="K83"/>
    </row>
    <row r="84" spans="1:11" s="16" customFormat="1" ht="15.75">
      <c r="A84" s="53">
        <v>77</v>
      </c>
      <c r="B84" s="54" t="s">
        <v>209</v>
      </c>
      <c r="C84" s="63" t="s">
        <v>210</v>
      </c>
      <c r="D84" s="63" t="s">
        <v>19</v>
      </c>
      <c r="E84" s="63" t="s">
        <v>211</v>
      </c>
      <c r="F84" s="15">
        <v>326019</v>
      </c>
      <c r="G84" s="18" t="s">
        <v>212</v>
      </c>
      <c r="H84" s="15">
        <f>F84+78000</f>
        <v>404019</v>
      </c>
      <c r="I84" s="15"/>
      <c r="J84" s="15"/>
      <c r="K84"/>
    </row>
    <row r="85" spans="1:11" s="16" customFormat="1" ht="31.5">
      <c r="A85" s="53">
        <v>78</v>
      </c>
      <c r="B85" s="54" t="s">
        <v>213</v>
      </c>
      <c r="C85" s="63" t="s">
        <v>214</v>
      </c>
      <c r="D85" s="63" t="s">
        <v>19</v>
      </c>
      <c r="E85" s="63" t="s">
        <v>11</v>
      </c>
      <c r="F85" s="15">
        <v>617275</v>
      </c>
      <c r="G85" s="17"/>
      <c r="H85" s="15">
        <f>F85</f>
        <v>617275</v>
      </c>
      <c r="I85" s="15"/>
      <c r="J85" s="15"/>
      <c r="K85"/>
    </row>
    <row r="86" spans="1:11" s="16" customFormat="1" ht="31.5">
      <c r="A86" s="53">
        <v>79</v>
      </c>
      <c r="B86" s="54" t="s">
        <v>215</v>
      </c>
      <c r="C86" s="63" t="s">
        <v>216</v>
      </c>
      <c r="D86" s="63" t="s">
        <v>19</v>
      </c>
      <c r="E86" s="63" t="s">
        <v>217</v>
      </c>
      <c r="F86" s="15">
        <v>116652</v>
      </c>
      <c r="G86" s="18" t="s">
        <v>218</v>
      </c>
      <c r="H86" s="15">
        <f>F86+1968</f>
        <v>118620</v>
      </c>
      <c r="I86" s="15"/>
      <c r="J86" s="15"/>
      <c r="K86"/>
    </row>
    <row r="87" spans="1:11" s="16" customFormat="1" ht="15.75">
      <c r="A87" s="53">
        <v>80</v>
      </c>
      <c r="B87" s="54" t="s">
        <v>219</v>
      </c>
      <c r="C87" s="63" t="s">
        <v>220</v>
      </c>
      <c r="D87" s="63" t="s">
        <v>19</v>
      </c>
      <c r="E87" s="63" t="s">
        <v>11</v>
      </c>
      <c r="F87" s="15">
        <v>12087</v>
      </c>
      <c r="G87" s="18"/>
      <c r="H87" s="15">
        <f>F87</f>
        <v>12087</v>
      </c>
      <c r="I87" s="15"/>
      <c r="J87" s="15"/>
      <c r="K87"/>
    </row>
    <row r="88" spans="1:11" s="16" customFormat="1" ht="15.75">
      <c r="A88" s="53">
        <v>81</v>
      </c>
      <c r="B88" s="54" t="s">
        <v>221</v>
      </c>
      <c r="C88" s="63" t="s">
        <v>222</v>
      </c>
      <c r="D88" s="63" t="s">
        <v>19</v>
      </c>
      <c r="E88" s="63" t="s">
        <v>223</v>
      </c>
      <c r="F88" s="15"/>
      <c r="G88" s="18" t="s">
        <v>224</v>
      </c>
      <c r="H88" s="15">
        <f>F88+75418</f>
        <v>75418</v>
      </c>
      <c r="I88" s="15"/>
      <c r="J88" s="15"/>
      <c r="K88"/>
    </row>
    <row r="89" spans="1:21" ht="63">
      <c r="A89" s="55">
        <v>82</v>
      </c>
      <c r="B89" s="55" t="s">
        <v>225</v>
      </c>
      <c r="C89" s="64" t="s">
        <v>226</v>
      </c>
      <c r="D89" s="64" t="s">
        <v>227</v>
      </c>
      <c r="E89" s="64" t="s">
        <v>11</v>
      </c>
      <c r="F89" s="42">
        <f>100997+61981</f>
        <v>162978</v>
      </c>
      <c r="G89" s="49"/>
      <c r="H89" s="42">
        <f>F89</f>
        <v>162978</v>
      </c>
      <c r="I89" s="49"/>
      <c r="J89" s="49"/>
      <c r="K89"/>
      <c r="L89"/>
      <c r="M89"/>
      <c r="N89"/>
      <c r="O89"/>
      <c r="P89"/>
      <c r="Q89"/>
      <c r="R89"/>
      <c r="S89"/>
      <c r="T89"/>
      <c r="U89"/>
    </row>
    <row r="90" spans="1:21" ht="31.5">
      <c r="A90" s="53">
        <v>83</v>
      </c>
      <c r="B90" s="54" t="s">
        <v>228</v>
      </c>
      <c r="C90" s="63" t="s">
        <v>229</v>
      </c>
      <c r="D90" s="63" t="s">
        <v>19</v>
      </c>
      <c r="E90" s="63" t="s">
        <v>11</v>
      </c>
      <c r="F90" s="15">
        <v>55625</v>
      </c>
      <c r="G90" s="17"/>
      <c r="H90" s="15">
        <f>F90</f>
        <v>55625</v>
      </c>
      <c r="I90" s="15"/>
      <c r="J90" s="15"/>
      <c r="K90"/>
      <c r="L90"/>
      <c r="M90"/>
      <c r="N90"/>
      <c r="O90"/>
      <c r="P90"/>
      <c r="Q90"/>
      <c r="R90"/>
      <c r="S90"/>
      <c r="T90"/>
      <c r="U90"/>
    </row>
    <row r="91" spans="1:21" ht="15.75">
      <c r="A91" s="53">
        <v>84</v>
      </c>
      <c r="B91" s="54" t="s">
        <v>230</v>
      </c>
      <c r="C91" s="63" t="s">
        <v>231</v>
      </c>
      <c r="D91" s="63" t="s">
        <v>19</v>
      </c>
      <c r="E91" s="63" t="s">
        <v>11</v>
      </c>
      <c r="F91" s="15">
        <v>70559</v>
      </c>
      <c r="G91" s="17"/>
      <c r="H91" s="15">
        <f>F91</f>
        <v>70559</v>
      </c>
      <c r="I91" s="15"/>
      <c r="J91" s="15"/>
      <c r="K91"/>
      <c r="L91"/>
      <c r="M91"/>
      <c r="N91"/>
      <c r="O91"/>
      <c r="P91"/>
      <c r="Q91"/>
      <c r="R91"/>
      <c r="S91"/>
      <c r="T91"/>
      <c r="U91"/>
    </row>
    <row r="92" spans="1:21" ht="31.5">
      <c r="A92" s="53">
        <v>85</v>
      </c>
      <c r="B92" s="54" t="s">
        <v>232</v>
      </c>
      <c r="C92" s="63" t="s">
        <v>233</v>
      </c>
      <c r="D92" s="63" t="s">
        <v>19</v>
      </c>
      <c r="E92" s="63" t="s">
        <v>11</v>
      </c>
      <c r="F92" s="15">
        <v>266066</v>
      </c>
      <c r="G92" s="17"/>
      <c r="H92" s="15">
        <f>F92</f>
        <v>266066</v>
      </c>
      <c r="I92" s="15"/>
      <c r="J92" s="15"/>
      <c r="K92"/>
      <c r="L92"/>
      <c r="M92"/>
      <c r="N92"/>
      <c r="O92"/>
      <c r="P92"/>
      <c r="Q92"/>
      <c r="R92"/>
      <c r="S92"/>
      <c r="T92"/>
      <c r="U92"/>
    </row>
    <row r="93" spans="1:21" ht="47.25">
      <c r="A93" s="69">
        <v>86</v>
      </c>
      <c r="B93" s="70" t="s">
        <v>641</v>
      </c>
      <c r="C93" s="71" t="s">
        <v>642</v>
      </c>
      <c r="D93" s="71" t="s">
        <v>643</v>
      </c>
      <c r="E93" s="71" t="s">
        <v>223</v>
      </c>
      <c r="F93" s="43"/>
      <c r="G93" s="72" t="s">
        <v>649</v>
      </c>
      <c r="H93" s="43">
        <v>200000</v>
      </c>
      <c r="I93" s="43"/>
      <c r="J93" s="43"/>
      <c r="K93"/>
      <c r="L93"/>
      <c r="M93"/>
      <c r="N93"/>
      <c r="O93"/>
      <c r="P93"/>
      <c r="Q93"/>
      <c r="R93"/>
      <c r="S93"/>
      <c r="T93"/>
      <c r="U93"/>
    </row>
    <row r="94" spans="1:21" ht="31.5">
      <c r="A94" s="53">
        <v>87</v>
      </c>
      <c r="B94" s="54" t="s">
        <v>234</v>
      </c>
      <c r="C94" s="63" t="s">
        <v>235</v>
      </c>
      <c r="D94" s="63" t="s">
        <v>19</v>
      </c>
      <c r="E94" s="63" t="s">
        <v>11</v>
      </c>
      <c r="F94" s="15">
        <v>7352</v>
      </c>
      <c r="G94" s="17"/>
      <c r="H94" s="15">
        <f>F94</f>
        <v>7352</v>
      </c>
      <c r="I94" s="15"/>
      <c r="J94" s="15"/>
      <c r="K94"/>
      <c r="L94"/>
      <c r="M94"/>
      <c r="N94"/>
      <c r="O94"/>
      <c r="P94"/>
      <c r="Q94"/>
      <c r="R94"/>
      <c r="S94"/>
      <c r="T94"/>
      <c r="U94"/>
    </row>
    <row r="95" spans="1:21" ht="45">
      <c r="A95" s="53">
        <v>88</v>
      </c>
      <c r="B95" s="54" t="s">
        <v>236</v>
      </c>
      <c r="C95" s="63" t="s">
        <v>237</v>
      </c>
      <c r="D95" s="63" t="s">
        <v>19</v>
      </c>
      <c r="E95" s="63" t="s">
        <v>238</v>
      </c>
      <c r="F95" s="15"/>
      <c r="G95" s="19" t="s">
        <v>239</v>
      </c>
      <c r="H95" s="15">
        <f>F95+12463+7678270</f>
        <v>7690733</v>
      </c>
      <c r="I95" s="15"/>
      <c r="J95" s="15"/>
      <c r="K95"/>
      <c r="L95"/>
      <c r="M95"/>
      <c r="N95"/>
      <c r="O95"/>
      <c r="P95"/>
      <c r="Q95"/>
      <c r="R95"/>
      <c r="S95"/>
      <c r="T95"/>
      <c r="U95"/>
    </row>
    <row r="96" spans="1:21" ht="15.75">
      <c r="A96" s="53">
        <v>89</v>
      </c>
      <c r="B96" s="54" t="s">
        <v>240</v>
      </c>
      <c r="C96" s="63" t="s">
        <v>241</v>
      </c>
      <c r="D96" s="63" t="s">
        <v>19</v>
      </c>
      <c r="E96" s="63" t="s">
        <v>242</v>
      </c>
      <c r="F96" s="15"/>
      <c r="G96" s="23" t="s">
        <v>243</v>
      </c>
      <c r="H96" s="15">
        <v>274700</v>
      </c>
      <c r="I96" s="15"/>
      <c r="J96" s="15"/>
      <c r="K96"/>
      <c r="L96"/>
      <c r="M96"/>
      <c r="N96"/>
      <c r="O96"/>
      <c r="P96"/>
      <c r="Q96"/>
      <c r="R96"/>
      <c r="S96"/>
      <c r="T96"/>
      <c r="U96"/>
    </row>
    <row r="97" spans="1:21" ht="45">
      <c r="A97" s="53">
        <v>90</v>
      </c>
      <c r="B97" s="54" t="s">
        <v>244</v>
      </c>
      <c r="C97" s="63" t="s">
        <v>245</v>
      </c>
      <c r="D97" s="63" t="s">
        <v>19</v>
      </c>
      <c r="E97" s="63" t="s">
        <v>238</v>
      </c>
      <c r="F97" s="15"/>
      <c r="G97" s="19" t="s">
        <v>246</v>
      </c>
      <c r="H97" s="15">
        <f>F97+16617+208158</f>
        <v>224775</v>
      </c>
      <c r="I97" s="15"/>
      <c r="J97" s="15"/>
      <c r="K97"/>
      <c r="L97"/>
      <c r="M97"/>
      <c r="N97"/>
      <c r="O97"/>
      <c r="P97"/>
      <c r="Q97"/>
      <c r="R97"/>
      <c r="S97"/>
      <c r="T97"/>
      <c r="U97"/>
    </row>
    <row r="98" spans="1:21" ht="15.75">
      <c r="A98" s="53">
        <v>91</v>
      </c>
      <c r="B98" s="54" t="s">
        <v>247</v>
      </c>
      <c r="C98" s="63" t="s">
        <v>248</v>
      </c>
      <c r="D98" s="63" t="s">
        <v>19</v>
      </c>
      <c r="E98" s="63" t="s">
        <v>242</v>
      </c>
      <c r="F98" s="15"/>
      <c r="G98" s="18" t="s">
        <v>249</v>
      </c>
      <c r="H98" s="15">
        <v>40000</v>
      </c>
      <c r="I98" s="15"/>
      <c r="J98" s="15"/>
      <c r="K98"/>
      <c r="L98"/>
      <c r="M98"/>
      <c r="N98"/>
      <c r="O98"/>
      <c r="P98"/>
      <c r="Q98"/>
      <c r="R98"/>
      <c r="S98"/>
      <c r="T98"/>
      <c r="U98"/>
    </row>
    <row r="99" spans="1:21" ht="45">
      <c r="A99" s="53">
        <v>92</v>
      </c>
      <c r="B99" s="54" t="s">
        <v>250</v>
      </c>
      <c r="C99" s="63" t="s">
        <v>251</v>
      </c>
      <c r="D99" s="63" t="s">
        <v>19</v>
      </c>
      <c r="E99" s="63" t="s">
        <v>252</v>
      </c>
      <c r="F99" s="15">
        <v>170950</v>
      </c>
      <c r="G99" s="19" t="s">
        <v>253</v>
      </c>
      <c r="H99" s="15">
        <f>F99+16617+755579</f>
        <v>943146</v>
      </c>
      <c r="I99" s="15"/>
      <c r="J99" s="15"/>
      <c r="K99"/>
      <c r="L99"/>
      <c r="M99"/>
      <c r="N99"/>
      <c r="O99"/>
      <c r="P99"/>
      <c r="Q99"/>
      <c r="R99"/>
      <c r="S99"/>
      <c r="T99"/>
      <c r="U99"/>
    </row>
    <row r="100" spans="1:21" ht="45">
      <c r="A100" s="53">
        <v>93</v>
      </c>
      <c r="B100" s="54" t="s">
        <v>254</v>
      </c>
      <c r="C100" s="63" t="s">
        <v>255</v>
      </c>
      <c r="D100" s="63" t="s">
        <v>19</v>
      </c>
      <c r="E100" s="63" t="s">
        <v>256</v>
      </c>
      <c r="F100" s="15">
        <v>1354676</v>
      </c>
      <c r="G100" s="19" t="s">
        <v>257</v>
      </c>
      <c r="H100" s="15">
        <f>F100+37388+4052132</f>
        <v>5444196</v>
      </c>
      <c r="I100" s="15"/>
      <c r="J100" s="15"/>
      <c r="K100"/>
      <c r="L100"/>
      <c r="M100"/>
      <c r="N100"/>
      <c r="O100"/>
      <c r="P100"/>
      <c r="Q100"/>
      <c r="R100"/>
      <c r="S100"/>
      <c r="T100"/>
      <c r="U100"/>
    </row>
    <row r="101" spans="1:21" ht="15.75">
      <c r="A101" s="53">
        <v>94</v>
      </c>
      <c r="B101" s="54" t="s">
        <v>258</v>
      </c>
      <c r="C101" s="63" t="s">
        <v>259</v>
      </c>
      <c r="D101" s="63" t="s">
        <v>19</v>
      </c>
      <c r="E101" s="63" t="s">
        <v>11</v>
      </c>
      <c r="F101" s="15">
        <v>346441</v>
      </c>
      <c r="G101" s="17"/>
      <c r="H101" s="15">
        <f>F101</f>
        <v>346441</v>
      </c>
      <c r="I101" s="15"/>
      <c r="J101" s="15"/>
      <c r="K101"/>
      <c r="L101"/>
      <c r="M101"/>
      <c r="N101"/>
      <c r="O101"/>
      <c r="P101"/>
      <c r="Q101"/>
      <c r="R101"/>
      <c r="S101"/>
      <c r="T101"/>
      <c r="U101"/>
    </row>
    <row r="102" spans="1:21" ht="45">
      <c r="A102" s="53">
        <v>95</v>
      </c>
      <c r="B102" s="54" t="s">
        <v>260</v>
      </c>
      <c r="C102" s="63" t="s">
        <v>261</v>
      </c>
      <c r="D102" s="63" t="s">
        <v>19</v>
      </c>
      <c r="E102" s="63" t="s">
        <v>238</v>
      </c>
      <c r="F102" s="15"/>
      <c r="G102" s="19" t="s">
        <v>262</v>
      </c>
      <c r="H102" s="15">
        <f>F102+48154+38000</f>
        <v>86154</v>
      </c>
      <c r="I102" s="15"/>
      <c r="J102" s="15"/>
      <c r="K102"/>
      <c r="L102"/>
      <c r="M102"/>
      <c r="N102"/>
      <c r="O102"/>
      <c r="P102"/>
      <c r="Q102"/>
      <c r="R102"/>
      <c r="S102"/>
      <c r="T102"/>
      <c r="U102"/>
    </row>
    <row r="103" spans="1:21" ht="47.25">
      <c r="A103" s="53">
        <v>96</v>
      </c>
      <c r="B103" s="54" t="s">
        <v>263</v>
      </c>
      <c r="C103" s="63" t="s">
        <v>264</v>
      </c>
      <c r="D103" s="63" t="s">
        <v>19</v>
      </c>
      <c r="E103" s="63" t="s">
        <v>242</v>
      </c>
      <c r="F103" s="15"/>
      <c r="G103" s="18" t="s">
        <v>265</v>
      </c>
      <c r="H103" s="15">
        <v>204210</v>
      </c>
      <c r="I103" s="15"/>
      <c r="J103" s="15"/>
      <c r="K103"/>
      <c r="L103"/>
      <c r="M103"/>
      <c r="N103"/>
      <c r="O103"/>
      <c r="P103"/>
      <c r="Q103"/>
      <c r="R103"/>
      <c r="S103"/>
      <c r="T103"/>
      <c r="U103"/>
    </row>
    <row r="104" spans="1:21" ht="15.75">
      <c r="A104" s="53">
        <v>97</v>
      </c>
      <c r="B104" s="54" t="s">
        <v>266</v>
      </c>
      <c r="C104" s="63" t="s">
        <v>267</v>
      </c>
      <c r="D104" s="63" t="s">
        <v>19</v>
      </c>
      <c r="E104" s="63" t="s">
        <v>11</v>
      </c>
      <c r="F104" s="15">
        <v>144077</v>
      </c>
      <c r="G104" s="18"/>
      <c r="H104" s="15">
        <f>F104</f>
        <v>144077</v>
      </c>
      <c r="I104" s="15"/>
      <c r="J104" s="15"/>
      <c r="K104"/>
      <c r="L104"/>
      <c r="M104"/>
      <c r="N104"/>
      <c r="O104"/>
      <c r="P104"/>
      <c r="Q104"/>
      <c r="R104"/>
      <c r="S104"/>
      <c r="T104"/>
      <c r="U104"/>
    </row>
    <row r="105" spans="1:21" ht="63">
      <c r="A105" s="53">
        <v>98</v>
      </c>
      <c r="B105" s="54" t="s">
        <v>268</v>
      </c>
      <c r="C105" s="63" t="s">
        <v>269</v>
      </c>
      <c r="D105" s="63" t="s">
        <v>19</v>
      </c>
      <c r="E105" s="63" t="s">
        <v>242</v>
      </c>
      <c r="F105" s="15"/>
      <c r="G105" s="18" t="s">
        <v>640</v>
      </c>
      <c r="H105" s="15">
        <v>62080</v>
      </c>
      <c r="I105" s="15"/>
      <c r="J105" s="15"/>
      <c r="K105"/>
      <c r="L105"/>
      <c r="M105"/>
      <c r="N105"/>
      <c r="O105"/>
      <c r="P105"/>
      <c r="Q105"/>
      <c r="R105"/>
      <c r="S105"/>
      <c r="T105"/>
      <c r="U105"/>
    </row>
    <row r="106" spans="1:21" ht="63">
      <c r="A106" s="53">
        <v>99</v>
      </c>
      <c r="B106" s="55" t="s">
        <v>270</v>
      </c>
      <c r="C106" s="64" t="s">
        <v>271</v>
      </c>
      <c r="D106" s="64" t="s">
        <v>227</v>
      </c>
      <c r="E106" s="64" t="s">
        <v>11</v>
      </c>
      <c r="F106" s="42">
        <v>2933810</v>
      </c>
      <c r="G106" s="49"/>
      <c r="H106" s="42">
        <f>F106</f>
        <v>2933810</v>
      </c>
      <c r="I106" s="49"/>
      <c r="J106" s="49"/>
      <c r="K106"/>
      <c r="L106"/>
      <c r="M106"/>
      <c r="N106"/>
      <c r="O106"/>
      <c r="P106"/>
      <c r="Q106"/>
      <c r="R106"/>
      <c r="S106"/>
      <c r="T106"/>
      <c r="U106"/>
    </row>
    <row r="107" spans="1:21" ht="15.75">
      <c r="A107" s="53">
        <v>100</v>
      </c>
      <c r="B107" s="54" t="s">
        <v>272</v>
      </c>
      <c r="C107" s="63" t="s">
        <v>273</v>
      </c>
      <c r="D107" s="63" t="s">
        <v>19</v>
      </c>
      <c r="E107" s="63" t="s">
        <v>11</v>
      </c>
      <c r="F107" s="15">
        <v>613322</v>
      </c>
      <c r="G107" s="22"/>
      <c r="H107" s="15">
        <f>F107</f>
        <v>613322</v>
      </c>
      <c r="I107" s="15"/>
      <c r="J107" s="15"/>
      <c r="K107"/>
      <c r="L107"/>
      <c r="M107"/>
      <c r="N107"/>
      <c r="O107"/>
      <c r="P107"/>
      <c r="Q107"/>
      <c r="R107"/>
      <c r="S107"/>
      <c r="T107"/>
      <c r="U107"/>
    </row>
    <row r="108" spans="1:21" ht="31.5">
      <c r="A108" s="53">
        <v>101</v>
      </c>
      <c r="B108" s="54" t="s">
        <v>274</v>
      </c>
      <c r="C108" s="63" t="s">
        <v>275</v>
      </c>
      <c r="D108" s="63" t="s">
        <v>19</v>
      </c>
      <c r="E108" s="63" t="s">
        <v>11</v>
      </c>
      <c r="F108" s="15">
        <v>1833051</v>
      </c>
      <c r="G108" s="17"/>
      <c r="H108" s="15">
        <f>F108</f>
        <v>1833051</v>
      </c>
      <c r="I108" s="15"/>
      <c r="J108" s="15"/>
      <c r="K108"/>
      <c r="L108"/>
      <c r="M108"/>
      <c r="N108"/>
      <c r="O108"/>
      <c r="P108"/>
      <c r="Q108"/>
      <c r="R108"/>
      <c r="S108"/>
      <c r="T108"/>
      <c r="U108"/>
    </row>
    <row r="109" spans="1:21" ht="15.75">
      <c r="A109" s="53">
        <v>102</v>
      </c>
      <c r="B109" s="54" t="s">
        <v>276</v>
      </c>
      <c r="C109" s="63" t="s">
        <v>277</v>
      </c>
      <c r="D109" s="63" t="s">
        <v>19</v>
      </c>
      <c r="E109" s="63" t="s">
        <v>11</v>
      </c>
      <c r="F109" s="15">
        <v>43887</v>
      </c>
      <c r="G109" s="22"/>
      <c r="H109" s="15">
        <f>F109</f>
        <v>43887</v>
      </c>
      <c r="I109" s="15"/>
      <c r="J109" s="15"/>
      <c r="K109"/>
      <c r="L109"/>
      <c r="M109"/>
      <c r="N109"/>
      <c r="O109"/>
      <c r="P109"/>
      <c r="Q109"/>
      <c r="R109"/>
      <c r="S109"/>
      <c r="T109"/>
      <c r="U109"/>
    </row>
    <row r="110" spans="1:21" ht="47.25">
      <c r="A110" s="53">
        <v>103</v>
      </c>
      <c r="B110" s="54" t="s">
        <v>278</v>
      </c>
      <c r="C110" s="63" t="s">
        <v>279</v>
      </c>
      <c r="D110" s="63" t="s">
        <v>19</v>
      </c>
      <c r="E110" s="63" t="s">
        <v>11</v>
      </c>
      <c r="F110" s="15">
        <v>29408</v>
      </c>
      <c r="G110" s="17"/>
      <c r="H110" s="15">
        <f>F110</f>
        <v>29408</v>
      </c>
      <c r="I110" s="15"/>
      <c r="J110" s="15"/>
      <c r="K110"/>
      <c r="L110"/>
      <c r="M110"/>
      <c r="N110"/>
      <c r="O110"/>
      <c r="P110"/>
      <c r="Q110"/>
      <c r="R110"/>
      <c r="S110"/>
      <c r="T110"/>
      <c r="U110"/>
    </row>
    <row r="111" spans="1:21" ht="63">
      <c r="A111" s="53">
        <v>104</v>
      </c>
      <c r="B111" s="54" t="s">
        <v>280</v>
      </c>
      <c r="C111" s="63" t="s">
        <v>281</v>
      </c>
      <c r="D111" s="63" t="s">
        <v>19</v>
      </c>
      <c r="E111" s="63" t="s">
        <v>282</v>
      </c>
      <c r="F111" s="15">
        <v>1383800</v>
      </c>
      <c r="G111" s="19" t="s">
        <v>283</v>
      </c>
      <c r="H111" s="15">
        <f>F111+345936</f>
        <v>1729736</v>
      </c>
      <c r="I111" s="15"/>
      <c r="J111" s="15">
        <v>141834</v>
      </c>
      <c r="K111"/>
      <c r="L111"/>
      <c r="M111"/>
      <c r="N111"/>
      <c r="O111"/>
      <c r="P111"/>
      <c r="Q111"/>
      <c r="R111"/>
      <c r="S111"/>
      <c r="T111"/>
      <c r="U111"/>
    </row>
    <row r="112" spans="1:21" ht="47.25">
      <c r="A112" s="53">
        <v>105</v>
      </c>
      <c r="B112" s="54" t="s">
        <v>284</v>
      </c>
      <c r="C112" s="63" t="s">
        <v>285</v>
      </c>
      <c r="D112" s="63" t="s">
        <v>19</v>
      </c>
      <c r="E112" s="63" t="s">
        <v>282</v>
      </c>
      <c r="F112" s="15">
        <v>2183600</v>
      </c>
      <c r="G112" s="19" t="s">
        <v>286</v>
      </c>
      <c r="H112" s="15">
        <f>F112+986564</f>
        <v>3170164</v>
      </c>
      <c r="I112" s="15"/>
      <c r="J112" s="15">
        <v>875736</v>
      </c>
      <c r="K112"/>
      <c r="L112"/>
      <c r="M112"/>
      <c r="N112"/>
      <c r="O112"/>
      <c r="P112"/>
      <c r="Q112"/>
      <c r="R112"/>
      <c r="S112"/>
      <c r="T112"/>
      <c r="U112"/>
    </row>
    <row r="113" spans="1:21" ht="31.5">
      <c r="A113" s="53">
        <v>106</v>
      </c>
      <c r="B113" s="54" t="s">
        <v>287</v>
      </c>
      <c r="C113" s="63" t="s">
        <v>288</v>
      </c>
      <c r="D113" s="63" t="s">
        <v>19</v>
      </c>
      <c r="E113" s="63" t="s">
        <v>11</v>
      </c>
      <c r="F113" s="15">
        <v>1019954</v>
      </c>
      <c r="G113" s="17"/>
      <c r="H113" s="15">
        <f>F113</f>
        <v>1019954</v>
      </c>
      <c r="I113" s="15"/>
      <c r="J113" s="15"/>
      <c r="K113"/>
      <c r="L113"/>
      <c r="M113"/>
      <c r="N113"/>
      <c r="O113"/>
      <c r="P113"/>
      <c r="Q113"/>
      <c r="R113"/>
      <c r="S113"/>
      <c r="T113"/>
      <c r="U113"/>
    </row>
    <row r="114" spans="1:21" ht="15.75">
      <c r="A114" s="53">
        <v>107</v>
      </c>
      <c r="B114" s="54" t="s">
        <v>289</v>
      </c>
      <c r="C114" s="63" t="s">
        <v>290</v>
      </c>
      <c r="D114" s="63" t="s">
        <v>19</v>
      </c>
      <c r="E114" s="63" t="s">
        <v>11</v>
      </c>
      <c r="F114" s="15">
        <v>593231</v>
      </c>
      <c r="G114" s="17"/>
      <c r="H114" s="15">
        <f>F114</f>
        <v>593231</v>
      </c>
      <c r="I114" s="15"/>
      <c r="J114" s="15"/>
      <c r="K114"/>
      <c r="L114"/>
      <c r="M114"/>
      <c r="N114"/>
      <c r="O114"/>
      <c r="P114"/>
      <c r="Q114"/>
      <c r="R114"/>
      <c r="S114"/>
      <c r="T114"/>
      <c r="U114"/>
    </row>
    <row r="115" spans="1:21" ht="31.5">
      <c r="A115" s="53">
        <v>108</v>
      </c>
      <c r="B115" s="54" t="s">
        <v>291</v>
      </c>
      <c r="C115" s="63" t="s">
        <v>292</v>
      </c>
      <c r="D115" s="63" t="s">
        <v>19</v>
      </c>
      <c r="E115" s="63" t="s">
        <v>293</v>
      </c>
      <c r="F115" s="15">
        <v>11076</v>
      </c>
      <c r="G115" s="18" t="s">
        <v>294</v>
      </c>
      <c r="H115" s="15">
        <f>F115+5000</f>
        <v>16076</v>
      </c>
      <c r="I115" s="15"/>
      <c r="J115" s="15"/>
      <c r="K115"/>
      <c r="L115"/>
      <c r="M115"/>
      <c r="N115"/>
      <c r="O115"/>
      <c r="P115"/>
      <c r="Q115"/>
      <c r="R115"/>
      <c r="S115"/>
      <c r="T115"/>
      <c r="U115"/>
    </row>
    <row r="116" spans="1:21" ht="47.25">
      <c r="A116" s="53">
        <v>109</v>
      </c>
      <c r="B116" s="54" t="s">
        <v>295</v>
      </c>
      <c r="C116" s="63" t="s">
        <v>296</v>
      </c>
      <c r="D116" s="63" t="s">
        <v>19</v>
      </c>
      <c r="E116" s="63" t="s">
        <v>11</v>
      </c>
      <c r="F116" s="15">
        <v>11001</v>
      </c>
      <c r="G116" s="17"/>
      <c r="H116" s="15">
        <f>F116</f>
        <v>11001</v>
      </c>
      <c r="I116" s="15"/>
      <c r="J116" s="15"/>
      <c r="K116"/>
      <c r="L116"/>
      <c r="M116"/>
      <c r="N116"/>
      <c r="O116"/>
      <c r="P116"/>
      <c r="Q116"/>
      <c r="R116"/>
      <c r="S116"/>
      <c r="T116"/>
      <c r="U116"/>
    </row>
    <row r="117" spans="1:21" ht="31.5">
      <c r="A117" s="53">
        <v>110</v>
      </c>
      <c r="B117" s="54" t="s">
        <v>297</v>
      </c>
      <c r="C117" s="63" t="s">
        <v>298</v>
      </c>
      <c r="D117" s="63" t="s">
        <v>19</v>
      </c>
      <c r="E117" s="63" t="s">
        <v>11</v>
      </c>
      <c r="F117" s="15">
        <v>6395</v>
      </c>
      <c r="G117" s="22"/>
      <c r="H117" s="15">
        <f>F117</f>
        <v>6395</v>
      </c>
      <c r="I117" s="15"/>
      <c r="J117" s="15"/>
      <c r="K117"/>
      <c r="L117"/>
      <c r="M117"/>
      <c r="N117"/>
      <c r="O117"/>
      <c r="P117"/>
      <c r="Q117"/>
      <c r="R117"/>
      <c r="S117"/>
      <c r="T117"/>
      <c r="U117"/>
    </row>
    <row r="118" spans="1:21" ht="15.75">
      <c r="A118" s="53">
        <v>111</v>
      </c>
      <c r="B118" s="54" t="s">
        <v>299</v>
      </c>
      <c r="C118" s="63" t="s">
        <v>300</v>
      </c>
      <c r="D118" s="63" t="s">
        <v>19</v>
      </c>
      <c r="E118" s="63" t="s">
        <v>211</v>
      </c>
      <c r="F118" s="15">
        <v>169872</v>
      </c>
      <c r="G118" s="18" t="s">
        <v>301</v>
      </c>
      <c r="H118" s="15">
        <f>F118+93500</f>
        <v>263372</v>
      </c>
      <c r="I118" s="15"/>
      <c r="J118" s="15"/>
      <c r="K118"/>
      <c r="L118"/>
      <c r="M118"/>
      <c r="N118"/>
      <c r="O118"/>
      <c r="P118"/>
      <c r="Q118"/>
      <c r="R118"/>
      <c r="S118"/>
      <c r="T118"/>
      <c r="U118"/>
    </row>
    <row r="119" spans="1:21" ht="15.75">
      <c r="A119" s="53">
        <v>112</v>
      </c>
      <c r="B119" s="54" t="s">
        <v>302</v>
      </c>
      <c r="C119" s="63" t="s">
        <v>303</v>
      </c>
      <c r="D119" s="63" t="s">
        <v>19</v>
      </c>
      <c r="E119" s="63" t="s">
        <v>11</v>
      </c>
      <c r="F119" s="15">
        <v>335593</v>
      </c>
      <c r="G119" s="17"/>
      <c r="H119" s="15">
        <f>F119</f>
        <v>335593</v>
      </c>
      <c r="I119" s="15"/>
      <c r="J119" s="15"/>
      <c r="K119"/>
      <c r="L119"/>
      <c r="M119"/>
      <c r="N119"/>
      <c r="O119"/>
      <c r="P119"/>
      <c r="Q119"/>
      <c r="R119"/>
      <c r="S119"/>
      <c r="T119"/>
      <c r="U119"/>
    </row>
    <row r="120" spans="1:21" ht="31.5">
      <c r="A120" s="53">
        <v>113</v>
      </c>
      <c r="B120" s="54" t="s">
        <v>304</v>
      </c>
      <c r="C120" s="63" t="s">
        <v>305</v>
      </c>
      <c r="D120" s="63" t="s">
        <v>19</v>
      </c>
      <c r="E120" s="63" t="s">
        <v>11</v>
      </c>
      <c r="F120" s="15">
        <v>1625900</v>
      </c>
      <c r="G120" s="17"/>
      <c r="H120" s="15">
        <f>F120</f>
        <v>1625900</v>
      </c>
      <c r="I120" s="15"/>
      <c r="J120" s="15"/>
      <c r="K120"/>
      <c r="L120"/>
      <c r="M120"/>
      <c r="N120"/>
      <c r="O120"/>
      <c r="P120"/>
      <c r="Q120"/>
      <c r="R120"/>
      <c r="S120"/>
      <c r="T120"/>
      <c r="U120"/>
    </row>
    <row r="121" spans="1:21" ht="15.75">
      <c r="A121" s="53">
        <v>114</v>
      </c>
      <c r="B121" s="54" t="s">
        <v>306</v>
      </c>
      <c r="C121" s="63" t="s">
        <v>307</v>
      </c>
      <c r="D121" s="63" t="s">
        <v>19</v>
      </c>
      <c r="E121" s="63" t="s">
        <v>11</v>
      </c>
      <c r="F121" s="15">
        <v>160873</v>
      </c>
      <c r="G121" s="17"/>
      <c r="H121" s="15">
        <f>F121</f>
        <v>160873</v>
      </c>
      <c r="I121" s="15"/>
      <c r="J121" s="15"/>
      <c r="K121"/>
      <c r="L121"/>
      <c r="M121"/>
      <c r="N121"/>
      <c r="O121"/>
      <c r="P121"/>
      <c r="Q121"/>
      <c r="R121"/>
      <c r="S121"/>
      <c r="T121"/>
      <c r="U121"/>
    </row>
    <row r="122" spans="1:21" ht="15.75">
      <c r="A122" s="53">
        <v>115</v>
      </c>
      <c r="B122" s="54" t="s">
        <v>308</v>
      </c>
      <c r="C122" s="63" t="s">
        <v>309</v>
      </c>
      <c r="D122" s="63" t="s">
        <v>19</v>
      </c>
      <c r="E122" s="63" t="s">
        <v>310</v>
      </c>
      <c r="F122" s="15">
        <v>1291111</v>
      </c>
      <c r="G122" s="18" t="s">
        <v>311</v>
      </c>
      <c r="H122" s="15">
        <f>F122+1814000</f>
        <v>3105111</v>
      </c>
      <c r="I122" s="15"/>
      <c r="J122" s="15"/>
      <c r="K122"/>
      <c r="L122"/>
      <c r="M122"/>
      <c r="N122"/>
      <c r="O122"/>
      <c r="P122"/>
      <c r="Q122"/>
      <c r="R122"/>
      <c r="S122"/>
      <c r="T122"/>
      <c r="U122"/>
    </row>
    <row r="123" spans="1:21" ht="45">
      <c r="A123" s="53">
        <v>116</v>
      </c>
      <c r="B123" s="54" t="s">
        <v>312</v>
      </c>
      <c r="C123" s="63" t="s">
        <v>313</v>
      </c>
      <c r="D123" s="63" t="s">
        <v>19</v>
      </c>
      <c r="E123" s="63" t="s">
        <v>314</v>
      </c>
      <c r="F123" s="15"/>
      <c r="G123" s="19" t="s">
        <v>315</v>
      </c>
      <c r="H123" s="15">
        <f>F123+1814000+130000</f>
        <v>1944000</v>
      </c>
      <c r="I123" s="15"/>
      <c r="J123" s="15"/>
      <c r="K123"/>
      <c r="L123"/>
      <c r="M123"/>
      <c r="N123"/>
      <c r="O123"/>
      <c r="P123"/>
      <c r="Q123"/>
      <c r="R123"/>
      <c r="S123"/>
      <c r="T123"/>
      <c r="U123"/>
    </row>
    <row r="124" spans="1:21" ht="47.25">
      <c r="A124" s="53">
        <v>117</v>
      </c>
      <c r="B124" s="54" t="s">
        <v>316</v>
      </c>
      <c r="C124" s="63" t="s">
        <v>317</v>
      </c>
      <c r="D124" s="63" t="s">
        <v>19</v>
      </c>
      <c r="E124" s="63" t="s">
        <v>310</v>
      </c>
      <c r="F124" s="15">
        <v>76828</v>
      </c>
      <c r="G124" s="18" t="s">
        <v>318</v>
      </c>
      <c r="H124" s="15">
        <f>F124+1021000</f>
        <v>1097828</v>
      </c>
      <c r="I124" s="15"/>
      <c r="J124" s="15"/>
      <c r="K124"/>
      <c r="L124"/>
      <c r="M124"/>
      <c r="N124"/>
      <c r="O124"/>
      <c r="P124"/>
      <c r="Q124"/>
      <c r="R124"/>
      <c r="S124"/>
      <c r="T124"/>
      <c r="U124"/>
    </row>
    <row r="125" spans="1:21" ht="31.5">
      <c r="A125" s="53">
        <v>118</v>
      </c>
      <c r="B125" s="54" t="s">
        <v>319</v>
      </c>
      <c r="C125" s="63" t="s">
        <v>320</v>
      </c>
      <c r="D125" s="63" t="s">
        <v>19</v>
      </c>
      <c r="E125" s="63" t="s">
        <v>310</v>
      </c>
      <c r="F125" s="15">
        <v>589590</v>
      </c>
      <c r="G125" s="18" t="s">
        <v>321</v>
      </c>
      <c r="H125" s="15">
        <f>F125+131000</f>
        <v>720590</v>
      </c>
      <c r="I125" s="15"/>
      <c r="J125" s="15"/>
      <c r="K125"/>
      <c r="L125"/>
      <c r="M125"/>
      <c r="N125"/>
      <c r="O125"/>
      <c r="P125"/>
      <c r="Q125"/>
      <c r="R125"/>
      <c r="S125"/>
      <c r="T125"/>
      <c r="U125"/>
    </row>
    <row r="126" spans="1:21" ht="15.75">
      <c r="A126" s="53">
        <v>119</v>
      </c>
      <c r="B126" s="54" t="s">
        <v>322</v>
      </c>
      <c r="C126" s="63" t="s">
        <v>323</v>
      </c>
      <c r="D126" s="63" t="s">
        <v>19</v>
      </c>
      <c r="E126" s="63" t="s">
        <v>11</v>
      </c>
      <c r="F126" s="15">
        <v>888543</v>
      </c>
      <c r="G126" s="17"/>
      <c r="H126" s="15">
        <f>F126</f>
        <v>888543</v>
      </c>
      <c r="I126" s="15"/>
      <c r="J126" s="15"/>
      <c r="K126"/>
      <c r="L126"/>
      <c r="M126"/>
      <c r="N126"/>
      <c r="O126"/>
      <c r="P126"/>
      <c r="Q126"/>
      <c r="R126"/>
      <c r="S126"/>
      <c r="T126"/>
      <c r="U126"/>
    </row>
    <row r="127" spans="1:21" ht="45">
      <c r="A127" s="53">
        <v>120</v>
      </c>
      <c r="B127" s="54" t="s">
        <v>324</v>
      </c>
      <c r="C127" s="63" t="s">
        <v>325</v>
      </c>
      <c r="D127" s="63" t="s">
        <v>19</v>
      </c>
      <c r="E127" s="63" t="s">
        <v>314</v>
      </c>
      <c r="F127" s="15"/>
      <c r="G127" s="19" t="s">
        <v>326</v>
      </c>
      <c r="H127" s="15">
        <f>F127+1702000+30000</f>
        <v>1732000</v>
      </c>
      <c r="I127" s="15"/>
      <c r="J127" s="15"/>
      <c r="K127"/>
      <c r="L127"/>
      <c r="M127"/>
      <c r="N127"/>
      <c r="O127"/>
      <c r="P127"/>
      <c r="Q127"/>
      <c r="R127"/>
      <c r="S127"/>
      <c r="T127"/>
      <c r="U127"/>
    </row>
    <row r="128" spans="1:21" ht="31.5">
      <c r="A128" s="53">
        <v>121</v>
      </c>
      <c r="B128" s="54" t="s">
        <v>327</v>
      </c>
      <c r="C128" s="63" t="s">
        <v>328</v>
      </c>
      <c r="D128" s="63" t="s">
        <v>19</v>
      </c>
      <c r="E128" s="63" t="s">
        <v>329</v>
      </c>
      <c r="F128" s="15"/>
      <c r="G128" s="20" t="s">
        <v>654</v>
      </c>
      <c r="H128" s="15">
        <v>237400</v>
      </c>
      <c r="I128" s="15"/>
      <c r="J128" s="15"/>
      <c r="K128" s="24"/>
      <c r="L128"/>
      <c r="M128"/>
      <c r="N128"/>
      <c r="O128"/>
      <c r="P128"/>
      <c r="Q128"/>
      <c r="R128"/>
      <c r="S128"/>
      <c r="T128"/>
      <c r="U128"/>
    </row>
    <row r="129" spans="1:21" ht="15.75">
      <c r="A129" s="53">
        <v>122</v>
      </c>
      <c r="B129" s="54" t="s">
        <v>330</v>
      </c>
      <c r="C129" s="63" t="s">
        <v>331</v>
      </c>
      <c r="D129" s="63" t="s">
        <v>19</v>
      </c>
      <c r="E129" s="63" t="s">
        <v>332</v>
      </c>
      <c r="F129" s="15"/>
      <c r="G129" s="18" t="s">
        <v>333</v>
      </c>
      <c r="H129" s="15">
        <v>2836</v>
      </c>
      <c r="I129" s="15"/>
      <c r="J129" s="15"/>
      <c r="K129"/>
      <c r="L129"/>
      <c r="M129"/>
      <c r="N129"/>
      <c r="O129"/>
      <c r="P129"/>
      <c r="Q129"/>
      <c r="R129"/>
      <c r="S129"/>
      <c r="T129"/>
      <c r="U129"/>
    </row>
    <row r="130" spans="1:21" ht="15.75">
      <c r="A130" s="53">
        <v>123</v>
      </c>
      <c r="B130" s="54" t="s">
        <v>334</v>
      </c>
      <c r="C130" s="63" t="s">
        <v>335</v>
      </c>
      <c r="D130" s="63" t="s">
        <v>19</v>
      </c>
      <c r="E130" s="63" t="s">
        <v>11</v>
      </c>
      <c r="F130" s="15">
        <v>2913405</v>
      </c>
      <c r="G130" s="17"/>
      <c r="H130" s="15">
        <f>F130</f>
        <v>2913405</v>
      </c>
      <c r="I130" s="15"/>
      <c r="J130" s="15"/>
      <c r="K130"/>
      <c r="L130"/>
      <c r="M130"/>
      <c r="N130"/>
      <c r="O130"/>
      <c r="P130"/>
      <c r="Q130"/>
      <c r="R130"/>
      <c r="S130"/>
      <c r="T130"/>
      <c r="U130"/>
    </row>
    <row r="131" spans="1:21" ht="15.75">
      <c r="A131" s="53">
        <v>124</v>
      </c>
      <c r="B131" s="54" t="s">
        <v>336</v>
      </c>
      <c r="C131" s="63" t="s">
        <v>337</v>
      </c>
      <c r="D131" s="63" t="s">
        <v>19</v>
      </c>
      <c r="E131" s="63" t="s">
        <v>11</v>
      </c>
      <c r="F131" s="15">
        <v>871573</v>
      </c>
      <c r="G131" s="17"/>
      <c r="H131" s="15">
        <f>F131</f>
        <v>871573</v>
      </c>
      <c r="I131" s="15"/>
      <c r="J131" s="15"/>
      <c r="K131"/>
      <c r="L131"/>
      <c r="M131"/>
      <c r="N131"/>
      <c r="O131"/>
      <c r="P131"/>
      <c r="Q131"/>
      <c r="R131"/>
      <c r="S131"/>
      <c r="T131"/>
      <c r="U131"/>
    </row>
    <row r="132" spans="1:21" ht="15.75">
      <c r="A132" s="53">
        <v>125</v>
      </c>
      <c r="B132" s="54" t="s">
        <v>338</v>
      </c>
      <c r="C132" s="63" t="s">
        <v>339</v>
      </c>
      <c r="D132" s="63" t="s">
        <v>19</v>
      </c>
      <c r="E132" s="63" t="s">
        <v>11</v>
      </c>
      <c r="F132" s="15">
        <v>706954</v>
      </c>
      <c r="G132" s="17"/>
      <c r="H132" s="15">
        <f>F132</f>
        <v>706954</v>
      </c>
      <c r="I132" s="15"/>
      <c r="J132" s="15"/>
      <c r="K132"/>
      <c r="L132"/>
      <c r="M132"/>
      <c r="N132"/>
      <c r="O132"/>
      <c r="P132"/>
      <c r="Q132"/>
      <c r="R132"/>
      <c r="S132"/>
      <c r="T132"/>
      <c r="U132"/>
    </row>
    <row r="133" spans="1:21" ht="31.5">
      <c r="A133" s="53">
        <v>126</v>
      </c>
      <c r="B133" s="54" t="s">
        <v>340</v>
      </c>
      <c r="C133" s="63" t="s">
        <v>341</v>
      </c>
      <c r="D133" s="63" t="s">
        <v>19</v>
      </c>
      <c r="E133" s="63" t="s">
        <v>11</v>
      </c>
      <c r="F133" s="15">
        <v>2652273</v>
      </c>
      <c r="G133" s="22"/>
      <c r="H133" s="15">
        <f>F133</f>
        <v>2652273</v>
      </c>
      <c r="I133" s="15"/>
      <c r="J133" s="15"/>
      <c r="K133"/>
      <c r="L133"/>
      <c r="M133"/>
      <c r="N133"/>
      <c r="O133"/>
      <c r="P133"/>
      <c r="Q133"/>
      <c r="R133"/>
      <c r="S133"/>
      <c r="T133"/>
      <c r="U133"/>
    </row>
    <row r="134" spans="1:21" ht="31.5">
      <c r="A134" s="53">
        <v>127</v>
      </c>
      <c r="B134" s="54" t="s">
        <v>342</v>
      </c>
      <c r="C134" s="63" t="s">
        <v>343</v>
      </c>
      <c r="D134" s="63" t="s">
        <v>19</v>
      </c>
      <c r="E134" s="63" t="s">
        <v>11</v>
      </c>
      <c r="F134" s="15">
        <v>1338531</v>
      </c>
      <c r="G134" s="17"/>
      <c r="H134" s="15">
        <f>F134</f>
        <v>1338531</v>
      </c>
      <c r="I134" s="15"/>
      <c r="J134" s="15"/>
      <c r="K134"/>
      <c r="L134"/>
      <c r="M134"/>
      <c r="N134"/>
      <c r="O134"/>
      <c r="P134"/>
      <c r="Q134"/>
      <c r="R134"/>
      <c r="S134"/>
      <c r="T134"/>
      <c r="U134"/>
    </row>
    <row r="135" spans="1:21" ht="47.25">
      <c r="A135" s="53">
        <v>128</v>
      </c>
      <c r="B135" s="54" t="s">
        <v>344</v>
      </c>
      <c r="C135" s="63" t="s">
        <v>345</v>
      </c>
      <c r="D135" s="63" t="s">
        <v>19</v>
      </c>
      <c r="E135" s="63" t="s">
        <v>346</v>
      </c>
      <c r="F135" s="15">
        <v>2542299</v>
      </c>
      <c r="G135" s="18" t="s">
        <v>347</v>
      </c>
      <c r="H135" s="15">
        <f>F135+700</f>
        <v>2542999</v>
      </c>
      <c r="I135" s="15"/>
      <c r="J135" s="15"/>
      <c r="K135"/>
      <c r="L135"/>
      <c r="M135"/>
      <c r="N135"/>
      <c r="O135"/>
      <c r="P135"/>
      <c r="Q135"/>
      <c r="R135"/>
      <c r="S135"/>
      <c r="T135"/>
      <c r="U135"/>
    </row>
    <row r="136" spans="1:21" ht="15.75">
      <c r="A136" s="53">
        <v>129</v>
      </c>
      <c r="B136" s="54" t="s">
        <v>348</v>
      </c>
      <c r="C136" s="63" t="s">
        <v>349</v>
      </c>
      <c r="D136" s="63" t="s">
        <v>19</v>
      </c>
      <c r="E136" s="63" t="s">
        <v>346</v>
      </c>
      <c r="F136" s="15">
        <v>2727096</v>
      </c>
      <c r="G136" s="18" t="s">
        <v>347</v>
      </c>
      <c r="H136" s="15">
        <f>F136+700</f>
        <v>2727796</v>
      </c>
      <c r="I136" s="15"/>
      <c r="J136" s="15"/>
      <c r="K136"/>
      <c r="L136"/>
      <c r="M136"/>
      <c r="N136"/>
      <c r="O136"/>
      <c r="P136"/>
      <c r="Q136"/>
      <c r="R136"/>
      <c r="S136"/>
      <c r="T136"/>
      <c r="U136"/>
    </row>
    <row r="137" spans="1:21" ht="31.5">
      <c r="A137" s="53">
        <v>130</v>
      </c>
      <c r="B137" s="54" t="s">
        <v>350</v>
      </c>
      <c r="C137" s="63" t="s">
        <v>351</v>
      </c>
      <c r="D137" s="63" t="s">
        <v>19</v>
      </c>
      <c r="E137" s="63" t="s">
        <v>11</v>
      </c>
      <c r="F137" s="15">
        <v>767135</v>
      </c>
      <c r="G137" s="17"/>
      <c r="H137" s="15">
        <f aca="true" t="shared" si="5" ref="H137:H148">F137</f>
        <v>767135</v>
      </c>
      <c r="I137" s="15"/>
      <c r="J137" s="15"/>
      <c r="K137"/>
      <c r="L137"/>
      <c r="M137"/>
      <c r="N137"/>
      <c r="O137"/>
      <c r="P137"/>
      <c r="Q137"/>
      <c r="R137"/>
      <c r="S137"/>
      <c r="T137"/>
      <c r="U137"/>
    </row>
    <row r="138" spans="1:21" ht="15.75">
      <c r="A138" s="53">
        <v>131</v>
      </c>
      <c r="B138" s="54" t="s">
        <v>352</v>
      </c>
      <c r="C138" s="63" t="s">
        <v>353</v>
      </c>
      <c r="D138" s="63" t="s">
        <v>19</v>
      </c>
      <c r="E138" s="63" t="s">
        <v>346</v>
      </c>
      <c r="F138" s="15">
        <v>362104</v>
      </c>
      <c r="G138" s="20" t="s">
        <v>651</v>
      </c>
      <c r="H138" s="15">
        <f t="shared" si="5"/>
        <v>362104</v>
      </c>
      <c r="I138" s="15"/>
      <c r="J138" s="15"/>
      <c r="K138" s="76"/>
      <c r="L138" s="73"/>
      <c r="M138" s="73"/>
      <c r="N138" s="73"/>
      <c r="O138" s="73"/>
      <c r="P138"/>
      <c r="Q138"/>
      <c r="R138"/>
      <c r="S138"/>
      <c r="T138"/>
      <c r="U138"/>
    </row>
    <row r="139" spans="1:21" ht="75">
      <c r="A139" s="53">
        <v>132</v>
      </c>
      <c r="B139" s="54" t="s">
        <v>354</v>
      </c>
      <c r="C139" s="63" t="s">
        <v>355</v>
      </c>
      <c r="D139" s="63" t="s">
        <v>19</v>
      </c>
      <c r="E139" s="63" t="s">
        <v>346</v>
      </c>
      <c r="F139" s="15">
        <v>87440</v>
      </c>
      <c r="G139" s="75" t="s">
        <v>652</v>
      </c>
      <c r="H139" s="15">
        <f>F139+369040+543200</f>
        <v>999680</v>
      </c>
      <c r="I139" s="15"/>
      <c r="J139" s="15"/>
      <c r="K139" s="76"/>
      <c r="L139" s="73"/>
      <c r="M139" s="73"/>
      <c r="N139" s="73"/>
      <c r="O139" s="73"/>
      <c r="P139"/>
      <c r="Q139"/>
      <c r="R139"/>
      <c r="S139"/>
      <c r="T139"/>
      <c r="U139"/>
    </row>
    <row r="140" spans="1:21" ht="31.5">
      <c r="A140" s="53">
        <v>133</v>
      </c>
      <c r="B140" s="54" t="s">
        <v>356</v>
      </c>
      <c r="C140" s="63" t="s">
        <v>357</v>
      </c>
      <c r="D140" s="63" t="s">
        <v>19</v>
      </c>
      <c r="E140" s="63" t="s">
        <v>11</v>
      </c>
      <c r="F140" s="15">
        <v>208546</v>
      </c>
      <c r="G140" s="17"/>
      <c r="H140" s="15">
        <f t="shared" si="5"/>
        <v>208546</v>
      </c>
      <c r="I140" s="15"/>
      <c r="J140" s="15"/>
      <c r="K140"/>
      <c r="L140"/>
      <c r="M140"/>
      <c r="N140"/>
      <c r="O140"/>
      <c r="P140"/>
      <c r="Q140"/>
      <c r="R140"/>
      <c r="S140"/>
      <c r="T140"/>
      <c r="U140"/>
    </row>
    <row r="141" spans="1:21" ht="15.75">
      <c r="A141" s="53">
        <v>134</v>
      </c>
      <c r="B141" s="54" t="s">
        <v>358</v>
      </c>
      <c r="C141" s="63" t="s">
        <v>359</v>
      </c>
      <c r="D141" s="63" t="s">
        <v>19</v>
      </c>
      <c r="E141" s="63" t="s">
        <v>11</v>
      </c>
      <c r="F141" s="15">
        <v>92223</v>
      </c>
      <c r="G141" s="17"/>
      <c r="H141" s="15">
        <f t="shared" si="5"/>
        <v>92223</v>
      </c>
      <c r="I141" s="15"/>
      <c r="J141" s="15"/>
      <c r="K141"/>
      <c r="L141"/>
      <c r="M141"/>
      <c r="N141"/>
      <c r="O141"/>
      <c r="P141"/>
      <c r="Q141"/>
      <c r="R141"/>
      <c r="S141"/>
      <c r="T141"/>
      <c r="U141"/>
    </row>
    <row r="142" spans="1:21" ht="31.5">
      <c r="A142" s="53">
        <v>135</v>
      </c>
      <c r="B142" s="54" t="s">
        <v>360</v>
      </c>
      <c r="C142" s="63" t="s">
        <v>361</v>
      </c>
      <c r="D142" s="63" t="s">
        <v>19</v>
      </c>
      <c r="E142" s="63" t="s">
        <v>11</v>
      </c>
      <c r="F142" s="15">
        <v>24635</v>
      </c>
      <c r="G142" s="17"/>
      <c r="H142" s="15">
        <f t="shared" si="5"/>
        <v>24635</v>
      </c>
      <c r="I142" s="15"/>
      <c r="J142" s="15"/>
      <c r="K142"/>
      <c r="L142"/>
      <c r="M142"/>
      <c r="N142"/>
      <c r="O142"/>
      <c r="P142"/>
      <c r="Q142"/>
      <c r="R142"/>
      <c r="S142"/>
      <c r="T142"/>
      <c r="U142"/>
    </row>
    <row r="143" spans="1:21" ht="15.75">
      <c r="A143" s="53">
        <v>136</v>
      </c>
      <c r="B143" s="54" t="s">
        <v>362</v>
      </c>
      <c r="C143" s="63" t="s">
        <v>363</v>
      </c>
      <c r="D143" s="63" t="s">
        <v>19</v>
      </c>
      <c r="E143" s="63" t="s">
        <v>11</v>
      </c>
      <c r="F143" s="15">
        <v>134331</v>
      </c>
      <c r="G143" s="17"/>
      <c r="H143" s="15">
        <f t="shared" si="5"/>
        <v>134331</v>
      </c>
      <c r="I143" s="15"/>
      <c r="J143" s="15"/>
      <c r="K143"/>
      <c r="L143"/>
      <c r="M143"/>
      <c r="N143"/>
      <c r="O143"/>
      <c r="P143"/>
      <c r="Q143"/>
      <c r="R143"/>
      <c r="S143"/>
      <c r="T143"/>
      <c r="U143"/>
    </row>
    <row r="144" spans="1:21" ht="15.75">
      <c r="A144" s="53">
        <v>137</v>
      </c>
      <c r="B144" s="54" t="s">
        <v>364</v>
      </c>
      <c r="C144" s="63" t="s">
        <v>365</v>
      </c>
      <c r="D144" s="63" t="s">
        <v>19</v>
      </c>
      <c r="E144" s="63" t="s">
        <v>11</v>
      </c>
      <c r="F144" s="15">
        <v>75367</v>
      </c>
      <c r="G144" s="17"/>
      <c r="H144" s="15">
        <f t="shared" si="5"/>
        <v>75367</v>
      </c>
      <c r="I144" s="15"/>
      <c r="J144" s="15"/>
      <c r="K144"/>
      <c r="L144"/>
      <c r="M144"/>
      <c r="N144"/>
      <c r="O144"/>
      <c r="P144"/>
      <c r="Q144"/>
      <c r="R144"/>
      <c r="S144"/>
      <c r="T144"/>
      <c r="U144"/>
    </row>
    <row r="145" spans="1:21" ht="31.5">
      <c r="A145" s="53">
        <v>138</v>
      </c>
      <c r="B145" s="54" t="s">
        <v>366</v>
      </c>
      <c r="C145" s="63" t="s">
        <v>367</v>
      </c>
      <c r="D145" s="63" t="s">
        <v>19</v>
      </c>
      <c r="E145" s="63" t="s">
        <v>368</v>
      </c>
      <c r="F145" s="15"/>
      <c r="G145" s="19" t="s">
        <v>369</v>
      </c>
      <c r="H145" s="15">
        <f t="shared" si="5"/>
        <v>0</v>
      </c>
      <c r="I145" s="15"/>
      <c r="J145" s="15">
        <v>40000</v>
      </c>
      <c r="K145"/>
      <c r="L145"/>
      <c r="M145"/>
      <c r="N145"/>
      <c r="O145"/>
      <c r="P145"/>
      <c r="Q145"/>
      <c r="R145"/>
      <c r="S145"/>
      <c r="T145"/>
      <c r="U145"/>
    </row>
    <row r="146" spans="1:21" ht="15.75">
      <c r="A146" s="53">
        <v>139</v>
      </c>
      <c r="B146" s="54" t="s">
        <v>370</v>
      </c>
      <c r="C146" s="63" t="s">
        <v>371</v>
      </c>
      <c r="D146" s="63" t="s">
        <v>19</v>
      </c>
      <c r="E146" s="63" t="s">
        <v>11</v>
      </c>
      <c r="F146" s="15">
        <v>9484</v>
      </c>
      <c r="G146" s="17"/>
      <c r="H146" s="15">
        <f t="shared" si="5"/>
        <v>9484</v>
      </c>
      <c r="I146" s="15"/>
      <c r="J146" s="15"/>
      <c r="K146"/>
      <c r="L146"/>
      <c r="M146"/>
      <c r="N146"/>
      <c r="O146"/>
      <c r="P146"/>
      <c r="Q146"/>
      <c r="R146"/>
      <c r="S146"/>
      <c r="T146"/>
      <c r="U146"/>
    </row>
    <row r="147" spans="1:21" ht="15.75">
      <c r="A147" s="53">
        <v>140</v>
      </c>
      <c r="B147" s="54" t="s">
        <v>372</v>
      </c>
      <c r="C147" s="63" t="s">
        <v>373</v>
      </c>
      <c r="D147" s="63" t="s">
        <v>19</v>
      </c>
      <c r="E147" s="63" t="s">
        <v>11</v>
      </c>
      <c r="F147" s="15">
        <v>37216</v>
      </c>
      <c r="G147" s="17"/>
      <c r="H147" s="15">
        <f t="shared" si="5"/>
        <v>37216</v>
      </c>
      <c r="I147" s="15"/>
      <c r="J147" s="15"/>
      <c r="K147"/>
      <c r="L147"/>
      <c r="M147"/>
      <c r="N147"/>
      <c r="O147"/>
      <c r="P147"/>
      <c r="Q147"/>
      <c r="R147"/>
      <c r="S147"/>
      <c r="T147"/>
      <c r="U147"/>
    </row>
    <row r="148" spans="1:21" ht="31.5">
      <c r="A148" s="53">
        <v>141</v>
      </c>
      <c r="B148" s="55" t="s">
        <v>374</v>
      </c>
      <c r="C148" s="64" t="s">
        <v>375</v>
      </c>
      <c r="D148" s="64" t="s">
        <v>126</v>
      </c>
      <c r="E148" s="64" t="s">
        <v>11</v>
      </c>
      <c r="F148" s="42">
        <v>1138262</v>
      </c>
      <c r="G148" s="49"/>
      <c r="H148" s="42">
        <f t="shared" si="5"/>
        <v>1138262</v>
      </c>
      <c r="I148" s="49"/>
      <c r="J148" s="49"/>
      <c r="K148"/>
      <c r="L148"/>
      <c r="M148"/>
      <c r="N148"/>
      <c r="O148"/>
      <c r="P148"/>
      <c r="Q148"/>
      <c r="R148"/>
      <c r="S148"/>
      <c r="T148"/>
      <c r="U148"/>
    </row>
    <row r="149" spans="1:21" ht="15.75">
      <c r="A149" s="53">
        <v>142</v>
      </c>
      <c r="B149" s="54" t="s">
        <v>376</v>
      </c>
      <c r="C149" s="63" t="s">
        <v>377</v>
      </c>
      <c r="D149" s="63" t="s">
        <v>19</v>
      </c>
      <c r="E149" s="63" t="s">
        <v>378</v>
      </c>
      <c r="F149" s="15"/>
      <c r="G149" s="18" t="s">
        <v>379</v>
      </c>
      <c r="H149" s="15">
        <v>1665658</v>
      </c>
      <c r="I149" s="15"/>
      <c r="J149" s="15"/>
      <c r="K149"/>
      <c r="L149"/>
      <c r="M149"/>
      <c r="N149"/>
      <c r="O149"/>
      <c r="P149"/>
      <c r="Q149"/>
      <c r="R149"/>
      <c r="S149"/>
      <c r="T149"/>
      <c r="U149"/>
    </row>
    <row r="150" spans="1:21" ht="15.75">
      <c r="A150" s="53">
        <v>143</v>
      </c>
      <c r="B150" s="54" t="s">
        <v>380</v>
      </c>
      <c r="C150" s="63" t="s">
        <v>381</v>
      </c>
      <c r="D150" s="63" t="s">
        <v>19</v>
      </c>
      <c r="E150" s="63" t="s">
        <v>382</v>
      </c>
      <c r="F150" s="15">
        <v>123735</v>
      </c>
      <c r="G150" s="18" t="s">
        <v>383</v>
      </c>
      <c r="H150" s="15">
        <f aca="true" t="shared" si="6" ref="H150:H156">F150</f>
        <v>123735</v>
      </c>
      <c r="I150" s="15"/>
      <c r="J150" s="15">
        <v>50000</v>
      </c>
      <c r="K150"/>
      <c r="L150"/>
      <c r="M150"/>
      <c r="N150"/>
      <c r="O150"/>
      <c r="P150"/>
      <c r="Q150"/>
      <c r="R150"/>
      <c r="S150"/>
      <c r="T150"/>
      <c r="U150"/>
    </row>
    <row r="151" spans="1:21" ht="15.75">
      <c r="A151" s="53">
        <v>144</v>
      </c>
      <c r="B151" s="54" t="s">
        <v>384</v>
      </c>
      <c r="C151" s="63" t="s">
        <v>385</v>
      </c>
      <c r="D151" s="63" t="s">
        <v>19</v>
      </c>
      <c r="E151" s="63" t="s">
        <v>11</v>
      </c>
      <c r="F151" s="15">
        <v>1268267</v>
      </c>
      <c r="G151" s="17"/>
      <c r="H151" s="15">
        <f t="shared" si="6"/>
        <v>1268267</v>
      </c>
      <c r="I151" s="15"/>
      <c r="J151" s="15"/>
      <c r="K151"/>
      <c r="L151"/>
      <c r="M151"/>
      <c r="N151"/>
      <c r="O151"/>
      <c r="P151"/>
      <c r="Q151"/>
      <c r="R151"/>
      <c r="S151"/>
      <c r="T151"/>
      <c r="U151"/>
    </row>
    <row r="152" spans="1:21" ht="31.5">
      <c r="A152" s="53">
        <v>145</v>
      </c>
      <c r="B152" s="54" t="s">
        <v>386</v>
      </c>
      <c r="C152" s="63" t="s">
        <v>387</v>
      </c>
      <c r="D152" s="63" t="s">
        <v>19</v>
      </c>
      <c r="E152" s="63" t="s">
        <v>11</v>
      </c>
      <c r="F152" s="15">
        <v>68544</v>
      </c>
      <c r="G152" s="17"/>
      <c r="H152" s="15">
        <f t="shared" si="6"/>
        <v>68544</v>
      </c>
      <c r="I152" s="15"/>
      <c r="J152" s="15"/>
      <c r="K152"/>
      <c r="L152"/>
      <c r="M152"/>
      <c r="N152"/>
      <c r="O152"/>
      <c r="P152"/>
      <c r="Q152"/>
      <c r="R152"/>
      <c r="S152"/>
      <c r="T152"/>
      <c r="U152"/>
    </row>
    <row r="153" spans="1:21" ht="15.75">
      <c r="A153" s="53">
        <v>146</v>
      </c>
      <c r="B153" s="54" t="s">
        <v>388</v>
      </c>
      <c r="C153" s="63" t="s">
        <v>389</v>
      </c>
      <c r="D153" s="63" t="s">
        <v>19</v>
      </c>
      <c r="E153" s="63" t="s">
        <v>11</v>
      </c>
      <c r="F153" s="15">
        <v>296970</v>
      </c>
      <c r="G153" s="17"/>
      <c r="H153" s="15">
        <f t="shared" si="6"/>
        <v>296970</v>
      </c>
      <c r="I153" s="15"/>
      <c r="J153" s="15"/>
      <c r="K153"/>
      <c r="L153"/>
      <c r="M153"/>
      <c r="N153"/>
      <c r="O153"/>
      <c r="P153"/>
      <c r="Q153"/>
      <c r="R153"/>
      <c r="S153"/>
      <c r="T153"/>
      <c r="U153"/>
    </row>
    <row r="154" spans="1:21" ht="15.75">
      <c r="A154" s="53">
        <v>147</v>
      </c>
      <c r="B154" s="54" t="s">
        <v>390</v>
      </c>
      <c r="C154" s="63" t="s">
        <v>391</v>
      </c>
      <c r="D154" s="63" t="s">
        <v>19</v>
      </c>
      <c r="E154" s="63" t="s">
        <v>11</v>
      </c>
      <c r="F154" s="15">
        <v>4104123</v>
      </c>
      <c r="G154" s="17"/>
      <c r="H154" s="15">
        <f t="shared" si="6"/>
        <v>4104123</v>
      </c>
      <c r="I154" s="15"/>
      <c r="J154" s="15"/>
      <c r="K154"/>
      <c r="L154"/>
      <c r="M154"/>
      <c r="N154"/>
      <c r="O154"/>
      <c r="P154"/>
      <c r="Q154"/>
      <c r="R154"/>
      <c r="S154"/>
      <c r="T154"/>
      <c r="U154"/>
    </row>
    <row r="155" spans="1:21" ht="31.5">
      <c r="A155" s="53">
        <v>148</v>
      </c>
      <c r="B155" s="54" t="s">
        <v>392</v>
      </c>
      <c r="C155" s="63" t="s">
        <v>393</v>
      </c>
      <c r="D155" s="63" t="s">
        <v>19</v>
      </c>
      <c r="E155" s="63" t="s">
        <v>329</v>
      </c>
      <c r="F155" s="15"/>
      <c r="G155" s="20" t="s">
        <v>653</v>
      </c>
      <c r="H155" s="15">
        <v>171000</v>
      </c>
      <c r="I155" s="15"/>
      <c r="J155" s="15"/>
      <c r="K155" s="24"/>
      <c r="L155"/>
      <c r="M155"/>
      <c r="N155"/>
      <c r="O155"/>
      <c r="P155"/>
      <c r="Q155"/>
      <c r="R155"/>
      <c r="S155"/>
      <c r="T155"/>
      <c r="U155"/>
    </row>
    <row r="156" spans="1:21" ht="15.75">
      <c r="A156" s="53">
        <v>149</v>
      </c>
      <c r="B156" s="54" t="s">
        <v>394</v>
      </c>
      <c r="C156" s="63" t="s">
        <v>395</v>
      </c>
      <c r="D156" s="63" t="s">
        <v>19</v>
      </c>
      <c r="E156" s="63" t="s">
        <v>11</v>
      </c>
      <c r="F156" s="15">
        <v>130543</v>
      </c>
      <c r="G156" s="17"/>
      <c r="H156" s="15">
        <f t="shared" si="6"/>
        <v>130543</v>
      </c>
      <c r="I156" s="15"/>
      <c r="J156" s="15"/>
      <c r="K156"/>
      <c r="L156"/>
      <c r="M156"/>
      <c r="N156"/>
      <c r="O156"/>
      <c r="P156"/>
      <c r="Q156"/>
      <c r="R156"/>
      <c r="S156"/>
      <c r="T156"/>
      <c r="U156"/>
    </row>
    <row r="157" spans="1:21" ht="31.5">
      <c r="A157" s="53">
        <v>150</v>
      </c>
      <c r="B157" s="54" t="s">
        <v>396</v>
      </c>
      <c r="C157" s="63" t="s">
        <v>397</v>
      </c>
      <c r="D157" s="63" t="s">
        <v>19</v>
      </c>
      <c r="E157" s="63" t="s">
        <v>398</v>
      </c>
      <c r="F157" s="15">
        <v>85042</v>
      </c>
      <c r="G157" s="18" t="s">
        <v>399</v>
      </c>
      <c r="H157" s="15">
        <f>F157+12800</f>
        <v>97842</v>
      </c>
      <c r="I157" s="15"/>
      <c r="J157" s="15"/>
      <c r="K157"/>
      <c r="L157"/>
      <c r="M157"/>
      <c r="N157"/>
      <c r="O157"/>
      <c r="P157"/>
      <c r="Q157"/>
      <c r="R157"/>
      <c r="S157"/>
      <c r="T157"/>
      <c r="U157"/>
    </row>
    <row r="158" spans="1:21" ht="31.5">
      <c r="A158" s="53">
        <v>151</v>
      </c>
      <c r="B158" s="54" t="s">
        <v>400</v>
      </c>
      <c r="C158" s="63" t="s">
        <v>401</v>
      </c>
      <c r="D158" s="63" t="s">
        <v>19</v>
      </c>
      <c r="E158" s="63" t="s">
        <v>332</v>
      </c>
      <c r="F158" s="15"/>
      <c r="G158" s="18" t="s">
        <v>402</v>
      </c>
      <c r="H158" s="15">
        <v>5000</v>
      </c>
      <c r="I158" s="15"/>
      <c r="J158" s="15"/>
      <c r="K158"/>
      <c r="L158"/>
      <c r="M158"/>
      <c r="N158"/>
      <c r="O158"/>
      <c r="P158"/>
      <c r="Q158"/>
      <c r="R158"/>
      <c r="S158"/>
      <c r="T158"/>
      <c r="U158"/>
    </row>
    <row r="159" spans="1:21" ht="31.5">
      <c r="A159" s="53">
        <v>152</v>
      </c>
      <c r="B159" s="54" t="s">
        <v>403</v>
      </c>
      <c r="C159" s="63" t="s">
        <v>404</v>
      </c>
      <c r="D159" s="63" t="s">
        <v>19</v>
      </c>
      <c r="E159" s="63" t="s">
        <v>11</v>
      </c>
      <c r="F159" s="15">
        <v>855242</v>
      </c>
      <c r="G159" s="17"/>
      <c r="H159" s="15">
        <f>F159</f>
        <v>855242</v>
      </c>
      <c r="I159" s="15"/>
      <c r="J159" s="15"/>
      <c r="K159"/>
      <c r="L159"/>
      <c r="M159"/>
      <c r="N159"/>
      <c r="O159"/>
      <c r="P159"/>
      <c r="Q159"/>
      <c r="R159"/>
      <c r="S159"/>
      <c r="T159"/>
      <c r="U159"/>
    </row>
    <row r="160" spans="1:21" ht="63">
      <c r="A160" s="53">
        <v>153</v>
      </c>
      <c r="B160" s="54" t="s">
        <v>405</v>
      </c>
      <c r="C160" s="63" t="s">
        <v>406</v>
      </c>
      <c r="D160" s="63" t="s">
        <v>19</v>
      </c>
      <c r="E160" s="63" t="s">
        <v>11</v>
      </c>
      <c r="F160" s="15">
        <v>2565388</v>
      </c>
      <c r="G160" s="17"/>
      <c r="H160" s="15">
        <f>F160</f>
        <v>2565388</v>
      </c>
      <c r="I160" s="15"/>
      <c r="J160" s="15"/>
      <c r="K160"/>
      <c r="L160"/>
      <c r="M160"/>
      <c r="N160"/>
      <c r="O160"/>
      <c r="P160"/>
      <c r="Q160"/>
      <c r="R160"/>
      <c r="S160"/>
      <c r="T160"/>
      <c r="U160"/>
    </row>
    <row r="161" spans="1:21" ht="31.5">
      <c r="A161" s="53">
        <v>154</v>
      </c>
      <c r="B161" s="54" t="s">
        <v>407</v>
      </c>
      <c r="C161" s="63" t="s">
        <v>408</v>
      </c>
      <c r="D161" s="63" t="s">
        <v>19</v>
      </c>
      <c r="E161" s="63" t="s">
        <v>409</v>
      </c>
      <c r="F161" s="15"/>
      <c r="G161" s="18" t="s">
        <v>410</v>
      </c>
      <c r="H161" s="15">
        <v>15261</v>
      </c>
      <c r="I161" s="15"/>
      <c r="J161" s="15"/>
      <c r="K161"/>
      <c r="L161"/>
      <c r="M161"/>
      <c r="N161"/>
      <c r="O161"/>
      <c r="P161"/>
      <c r="Q161"/>
      <c r="R161"/>
      <c r="S161"/>
      <c r="T161"/>
      <c r="U161"/>
    </row>
    <row r="162" spans="1:21" ht="15.75">
      <c r="A162" s="53">
        <v>155</v>
      </c>
      <c r="B162" s="54" t="s">
        <v>411</v>
      </c>
      <c r="C162" s="63" t="s">
        <v>412</v>
      </c>
      <c r="D162" s="63" t="s">
        <v>19</v>
      </c>
      <c r="E162" s="63" t="s">
        <v>409</v>
      </c>
      <c r="F162" s="15"/>
      <c r="G162" s="18" t="s">
        <v>410</v>
      </c>
      <c r="H162" s="15">
        <v>15261</v>
      </c>
      <c r="I162" s="15"/>
      <c r="J162" s="15"/>
      <c r="K162"/>
      <c r="L162"/>
      <c r="M162"/>
      <c r="N162"/>
      <c r="O162"/>
      <c r="P162"/>
      <c r="Q162"/>
      <c r="R162"/>
      <c r="S162"/>
      <c r="T162"/>
      <c r="U162"/>
    </row>
    <row r="163" spans="1:21" ht="15.75">
      <c r="A163" s="53">
        <v>156</v>
      </c>
      <c r="B163" s="54" t="s">
        <v>413</v>
      </c>
      <c r="C163" s="63" t="s">
        <v>414</v>
      </c>
      <c r="D163" s="63" t="s">
        <v>19</v>
      </c>
      <c r="E163" s="63" t="s">
        <v>11</v>
      </c>
      <c r="F163" s="15">
        <v>261864</v>
      </c>
      <c r="G163" s="17"/>
      <c r="H163" s="15">
        <f aca="true" t="shared" si="7" ref="H163:H168">F163</f>
        <v>261864</v>
      </c>
      <c r="I163" s="15"/>
      <c r="J163" s="15"/>
      <c r="K163"/>
      <c r="L163"/>
      <c r="M163"/>
      <c r="N163"/>
      <c r="O163"/>
      <c r="P163"/>
      <c r="Q163"/>
      <c r="R163"/>
      <c r="S163"/>
      <c r="T163"/>
      <c r="U163"/>
    </row>
    <row r="164" spans="1:21" ht="31.5">
      <c r="A164" s="53">
        <v>157</v>
      </c>
      <c r="B164" s="54" t="s">
        <v>415</v>
      </c>
      <c r="C164" s="63" t="s">
        <v>416</v>
      </c>
      <c r="D164" s="63" t="s">
        <v>19</v>
      </c>
      <c r="E164" s="63" t="s">
        <v>11</v>
      </c>
      <c r="F164" s="15">
        <v>1723838</v>
      </c>
      <c r="G164" s="17"/>
      <c r="H164" s="15">
        <f t="shared" si="7"/>
        <v>1723838</v>
      </c>
      <c r="I164" s="15"/>
      <c r="J164" s="15"/>
      <c r="K164"/>
      <c r="L164"/>
      <c r="M164"/>
      <c r="N164"/>
      <c r="O164"/>
      <c r="P164"/>
      <c r="Q164"/>
      <c r="R164"/>
      <c r="S164"/>
      <c r="T164"/>
      <c r="U164"/>
    </row>
    <row r="165" spans="1:21" ht="15.75">
      <c r="A165" s="53">
        <v>158</v>
      </c>
      <c r="B165" s="54" t="s">
        <v>417</v>
      </c>
      <c r="C165" s="63" t="s">
        <v>418</v>
      </c>
      <c r="D165" s="63" t="s">
        <v>19</v>
      </c>
      <c r="E165" s="63" t="s">
        <v>11</v>
      </c>
      <c r="F165" s="15">
        <v>8714</v>
      </c>
      <c r="G165" s="17"/>
      <c r="H165" s="15">
        <f t="shared" si="7"/>
        <v>8714</v>
      </c>
      <c r="I165" s="15"/>
      <c r="J165" s="15"/>
      <c r="K165"/>
      <c r="L165"/>
      <c r="M165"/>
      <c r="N165"/>
      <c r="O165"/>
      <c r="P165"/>
      <c r="Q165"/>
      <c r="R165"/>
      <c r="S165"/>
      <c r="T165"/>
      <c r="U165"/>
    </row>
    <row r="166" spans="1:21" ht="15.75">
      <c r="A166" s="53">
        <v>159</v>
      </c>
      <c r="B166" s="54" t="s">
        <v>419</v>
      </c>
      <c r="C166" s="63" t="s">
        <v>420</v>
      </c>
      <c r="D166" s="63" t="s">
        <v>19</v>
      </c>
      <c r="E166" s="63" t="s">
        <v>11</v>
      </c>
      <c r="F166" s="15">
        <v>45603</v>
      </c>
      <c r="G166" s="17"/>
      <c r="H166" s="15">
        <f t="shared" si="7"/>
        <v>45603</v>
      </c>
      <c r="I166" s="15"/>
      <c r="J166" s="15"/>
      <c r="K166"/>
      <c r="L166"/>
      <c r="M166"/>
      <c r="N166"/>
      <c r="O166"/>
      <c r="P166"/>
      <c r="Q166"/>
      <c r="R166"/>
      <c r="S166"/>
      <c r="T166"/>
      <c r="U166"/>
    </row>
    <row r="167" spans="1:21" ht="15.75">
      <c r="A167" s="53">
        <v>160</v>
      </c>
      <c r="B167" s="54" t="s">
        <v>421</v>
      </c>
      <c r="C167" s="63" t="s">
        <v>422</v>
      </c>
      <c r="D167" s="63" t="s">
        <v>19</v>
      </c>
      <c r="E167" s="63" t="s">
        <v>11</v>
      </c>
      <c r="F167" s="15">
        <v>882</v>
      </c>
      <c r="G167" s="17"/>
      <c r="H167" s="15">
        <f t="shared" si="7"/>
        <v>882</v>
      </c>
      <c r="I167" s="15"/>
      <c r="J167" s="15"/>
      <c r="K167"/>
      <c r="L167"/>
      <c r="M167"/>
      <c r="N167"/>
      <c r="O167"/>
      <c r="P167"/>
      <c r="Q167"/>
      <c r="R167"/>
      <c r="S167"/>
      <c r="T167"/>
      <c r="U167"/>
    </row>
    <row r="168" spans="1:21" ht="31.5">
      <c r="A168" s="53">
        <v>161</v>
      </c>
      <c r="B168" s="54" t="s">
        <v>423</v>
      </c>
      <c r="C168" s="63" t="s">
        <v>424</v>
      </c>
      <c r="D168" s="63" t="s">
        <v>19</v>
      </c>
      <c r="E168" s="63" t="s">
        <v>11</v>
      </c>
      <c r="F168" s="15">
        <v>173411</v>
      </c>
      <c r="G168" s="17"/>
      <c r="H168" s="15">
        <f t="shared" si="7"/>
        <v>173411</v>
      </c>
      <c r="I168" s="15"/>
      <c r="J168" s="15"/>
      <c r="K168"/>
      <c r="L168"/>
      <c r="M168"/>
      <c r="N168"/>
      <c r="O168"/>
      <c r="P168"/>
      <c r="Q168"/>
      <c r="R168"/>
      <c r="S168"/>
      <c r="T168"/>
      <c r="U168"/>
    </row>
    <row r="169" spans="1:21" ht="31.5">
      <c r="A169" s="53">
        <v>162</v>
      </c>
      <c r="B169" s="54" t="s">
        <v>425</v>
      </c>
      <c r="C169" s="63" t="s">
        <v>426</v>
      </c>
      <c r="D169" s="63" t="s">
        <v>19</v>
      </c>
      <c r="E169" s="63" t="s">
        <v>427</v>
      </c>
      <c r="F169" s="15"/>
      <c r="G169" s="18" t="s">
        <v>428</v>
      </c>
      <c r="H169" s="15">
        <v>128642</v>
      </c>
      <c r="I169" s="15"/>
      <c r="J169" s="15"/>
      <c r="K169"/>
      <c r="L169"/>
      <c r="M169"/>
      <c r="N169"/>
      <c r="O169"/>
      <c r="P169"/>
      <c r="Q169"/>
      <c r="R169"/>
      <c r="S169"/>
      <c r="T169"/>
      <c r="U169"/>
    </row>
    <row r="170" spans="1:21" ht="15.75">
      <c r="A170" s="53">
        <v>163</v>
      </c>
      <c r="B170" s="54" t="s">
        <v>429</v>
      </c>
      <c r="C170" s="63" t="s">
        <v>430</v>
      </c>
      <c r="D170" s="63" t="s">
        <v>19</v>
      </c>
      <c r="E170" s="63" t="s">
        <v>11</v>
      </c>
      <c r="F170" s="15">
        <v>34150</v>
      </c>
      <c r="G170" s="17"/>
      <c r="H170" s="15">
        <f aca="true" t="shared" si="8" ref="H170:H185">F170</f>
        <v>34150</v>
      </c>
      <c r="I170" s="15"/>
      <c r="J170" s="15"/>
      <c r="K170"/>
      <c r="L170"/>
      <c r="M170"/>
      <c r="N170"/>
      <c r="O170"/>
      <c r="P170"/>
      <c r="Q170"/>
      <c r="R170"/>
      <c r="S170"/>
      <c r="T170"/>
      <c r="U170"/>
    </row>
    <row r="171" spans="1:21" ht="15.75">
      <c r="A171" s="53">
        <v>164</v>
      </c>
      <c r="B171" s="54" t="s">
        <v>431</v>
      </c>
      <c r="C171" s="63" t="s">
        <v>432</v>
      </c>
      <c r="D171" s="63" t="s">
        <v>19</v>
      </c>
      <c r="E171" s="63" t="s">
        <v>11</v>
      </c>
      <c r="F171" s="15">
        <v>197027</v>
      </c>
      <c r="G171" s="17"/>
      <c r="H171" s="15">
        <f t="shared" si="8"/>
        <v>197027</v>
      </c>
      <c r="I171" s="15"/>
      <c r="J171" s="15"/>
      <c r="K171"/>
      <c r="L171"/>
      <c r="M171"/>
      <c r="N171"/>
      <c r="O171"/>
      <c r="P171"/>
      <c r="Q171"/>
      <c r="R171"/>
      <c r="S171"/>
      <c r="T171"/>
      <c r="U171"/>
    </row>
    <row r="172" spans="1:21" ht="15.75">
      <c r="A172" s="53">
        <v>165</v>
      </c>
      <c r="B172" s="57" t="s">
        <v>433</v>
      </c>
      <c r="C172" s="66" t="s">
        <v>434</v>
      </c>
      <c r="D172" s="63" t="s">
        <v>19</v>
      </c>
      <c r="E172" s="66" t="s">
        <v>11</v>
      </c>
      <c r="F172" s="15">
        <v>59477</v>
      </c>
      <c r="G172" s="17"/>
      <c r="H172" s="15">
        <f t="shared" si="8"/>
        <v>59477</v>
      </c>
      <c r="I172" s="15"/>
      <c r="J172" s="15"/>
      <c r="K172"/>
      <c r="L172"/>
      <c r="M172"/>
      <c r="N172"/>
      <c r="O172"/>
      <c r="P172"/>
      <c r="Q172"/>
      <c r="R172"/>
      <c r="S172"/>
      <c r="T172"/>
      <c r="U172"/>
    </row>
    <row r="173" spans="1:21" ht="15.75">
      <c r="A173" s="53">
        <v>166</v>
      </c>
      <c r="B173" s="57" t="s">
        <v>435</v>
      </c>
      <c r="C173" s="66" t="s">
        <v>436</v>
      </c>
      <c r="D173" s="63" t="s">
        <v>19</v>
      </c>
      <c r="E173" s="66" t="s">
        <v>11</v>
      </c>
      <c r="F173" s="15">
        <v>37595</v>
      </c>
      <c r="G173" s="17"/>
      <c r="H173" s="15">
        <f t="shared" si="8"/>
        <v>37595</v>
      </c>
      <c r="I173" s="15"/>
      <c r="J173" s="15"/>
      <c r="K173"/>
      <c r="L173"/>
      <c r="M173"/>
      <c r="N173"/>
      <c r="O173"/>
      <c r="P173"/>
      <c r="Q173"/>
      <c r="R173"/>
      <c r="S173"/>
      <c r="T173"/>
      <c r="U173"/>
    </row>
    <row r="174" spans="1:21" ht="31.5">
      <c r="A174" s="53">
        <v>167</v>
      </c>
      <c r="B174" s="54" t="s">
        <v>437</v>
      </c>
      <c r="C174" s="63" t="s">
        <v>438</v>
      </c>
      <c r="D174" s="63" t="s">
        <v>19</v>
      </c>
      <c r="E174" s="63" t="s">
        <v>11</v>
      </c>
      <c r="F174" s="15">
        <v>76884</v>
      </c>
      <c r="G174" s="17"/>
      <c r="H174" s="15">
        <f t="shared" si="8"/>
        <v>76884</v>
      </c>
      <c r="I174" s="15"/>
      <c r="J174" s="15"/>
      <c r="K174"/>
      <c r="L174"/>
      <c r="M174"/>
      <c r="N174"/>
      <c r="O174"/>
      <c r="P174"/>
      <c r="Q174"/>
      <c r="R174"/>
      <c r="S174"/>
      <c r="T174"/>
      <c r="U174"/>
    </row>
    <row r="175" spans="1:21" ht="31.5">
      <c r="A175" s="53">
        <v>168</v>
      </c>
      <c r="B175" s="54" t="s">
        <v>439</v>
      </c>
      <c r="C175" s="63" t="s">
        <v>440</v>
      </c>
      <c r="D175" s="63" t="s">
        <v>19</v>
      </c>
      <c r="E175" s="63" t="s">
        <v>11</v>
      </c>
      <c r="F175" s="15">
        <v>1568490</v>
      </c>
      <c r="G175" s="17"/>
      <c r="H175" s="15">
        <f t="shared" si="8"/>
        <v>1568490</v>
      </c>
      <c r="I175" s="15"/>
      <c r="J175" s="15"/>
      <c r="K175"/>
      <c r="L175"/>
      <c r="M175"/>
      <c r="N175"/>
      <c r="O175"/>
      <c r="P175"/>
      <c r="Q175"/>
      <c r="R175"/>
      <c r="S175"/>
      <c r="T175"/>
      <c r="U175"/>
    </row>
    <row r="176" spans="1:21" ht="15.75">
      <c r="A176" s="53">
        <v>169</v>
      </c>
      <c r="B176" s="54" t="s">
        <v>441</v>
      </c>
      <c r="C176" s="63" t="s">
        <v>442</v>
      </c>
      <c r="D176" s="63" t="s">
        <v>19</v>
      </c>
      <c r="E176" s="63" t="s">
        <v>11</v>
      </c>
      <c r="F176" s="15">
        <v>268317</v>
      </c>
      <c r="G176" s="17"/>
      <c r="H176" s="15">
        <f t="shared" si="8"/>
        <v>268317</v>
      </c>
      <c r="I176" s="15"/>
      <c r="J176" s="15"/>
      <c r="K176"/>
      <c r="L176"/>
      <c r="M176"/>
      <c r="N176"/>
      <c r="O176"/>
      <c r="P176"/>
      <c r="Q176"/>
      <c r="R176"/>
      <c r="S176"/>
      <c r="T176"/>
      <c r="U176"/>
    </row>
    <row r="177" spans="1:21" ht="47.25">
      <c r="A177" s="53">
        <v>170</v>
      </c>
      <c r="B177" s="54" t="s">
        <v>443</v>
      </c>
      <c r="C177" s="63" t="s">
        <v>444</v>
      </c>
      <c r="D177" s="63" t="s">
        <v>19</v>
      </c>
      <c r="E177" s="63" t="s">
        <v>11</v>
      </c>
      <c r="F177" s="15">
        <v>265700</v>
      </c>
      <c r="G177" s="17"/>
      <c r="H177" s="15">
        <f t="shared" si="8"/>
        <v>265700</v>
      </c>
      <c r="I177" s="15"/>
      <c r="J177" s="15"/>
      <c r="K177"/>
      <c r="L177"/>
      <c r="M177"/>
      <c r="N177"/>
      <c r="O177"/>
      <c r="P177"/>
      <c r="Q177"/>
      <c r="R177"/>
      <c r="S177"/>
      <c r="T177"/>
      <c r="U177"/>
    </row>
    <row r="178" spans="1:21" ht="31.5">
      <c r="A178" s="53">
        <v>171</v>
      </c>
      <c r="B178" s="54" t="s">
        <v>445</v>
      </c>
      <c r="C178" s="63" t="s">
        <v>446</v>
      </c>
      <c r="D178" s="63" t="s">
        <v>19</v>
      </c>
      <c r="E178" s="63" t="s">
        <v>11</v>
      </c>
      <c r="F178" s="15">
        <v>76314</v>
      </c>
      <c r="G178" s="17"/>
      <c r="H178" s="15">
        <f t="shared" si="8"/>
        <v>76314</v>
      </c>
      <c r="I178" s="15"/>
      <c r="J178" s="15"/>
      <c r="K178"/>
      <c r="L178"/>
      <c r="M178"/>
      <c r="N178"/>
      <c r="O178"/>
      <c r="P178"/>
      <c r="Q178"/>
      <c r="R178"/>
      <c r="S178"/>
      <c r="T178"/>
      <c r="U178"/>
    </row>
    <row r="179" spans="1:21" ht="15.75" customHeight="1">
      <c r="A179" s="53">
        <v>172</v>
      </c>
      <c r="B179" s="54" t="s">
        <v>447</v>
      </c>
      <c r="C179" s="67" t="s">
        <v>448</v>
      </c>
      <c r="D179" s="63" t="s">
        <v>19</v>
      </c>
      <c r="E179" s="63" t="s">
        <v>11</v>
      </c>
      <c r="F179" s="15">
        <f>487982-F180</f>
        <v>476870</v>
      </c>
      <c r="G179" s="17"/>
      <c r="H179" s="15">
        <f t="shared" si="8"/>
        <v>476870</v>
      </c>
      <c r="I179" s="15"/>
      <c r="J179" s="15"/>
      <c r="K179" s="78"/>
      <c r="L179" s="79"/>
      <c r="M179" s="79"/>
      <c r="N179" s="79"/>
      <c r="O179"/>
      <c r="P179"/>
      <c r="Q179"/>
      <c r="R179"/>
      <c r="S179"/>
      <c r="T179"/>
      <c r="U179"/>
    </row>
    <row r="180" spans="1:21" ht="31.5">
      <c r="A180" s="53">
        <v>173</v>
      </c>
      <c r="B180" s="54" t="s">
        <v>449</v>
      </c>
      <c r="C180" s="67" t="s">
        <v>450</v>
      </c>
      <c r="D180" s="63" t="s">
        <v>19</v>
      </c>
      <c r="E180" s="63" t="s">
        <v>648</v>
      </c>
      <c r="F180" s="15">
        <v>11112</v>
      </c>
      <c r="G180" s="20" t="s">
        <v>639</v>
      </c>
      <c r="H180" s="15">
        <f>F180+120000</f>
        <v>131112</v>
      </c>
      <c r="I180" s="15"/>
      <c r="J180" s="15"/>
      <c r="K180" s="78"/>
      <c r="L180" s="79"/>
      <c r="M180" s="79"/>
      <c r="N180" s="79"/>
      <c r="O180"/>
      <c r="P180"/>
      <c r="Q180"/>
      <c r="R180"/>
      <c r="S180"/>
      <c r="T180"/>
      <c r="U180"/>
    </row>
    <row r="181" spans="1:21" ht="31.5">
      <c r="A181" s="53">
        <v>174</v>
      </c>
      <c r="B181" s="54" t="s">
        <v>452</v>
      </c>
      <c r="C181" s="67" t="s">
        <v>453</v>
      </c>
      <c r="D181" s="63" t="s">
        <v>19</v>
      </c>
      <c r="E181" s="63" t="s">
        <v>11</v>
      </c>
      <c r="F181" s="15">
        <v>11112</v>
      </c>
      <c r="G181" s="17"/>
      <c r="H181" s="15">
        <f t="shared" si="8"/>
        <v>11112</v>
      </c>
      <c r="I181" s="15"/>
      <c r="J181" s="15"/>
      <c r="K181"/>
      <c r="L181"/>
      <c r="M181"/>
      <c r="N181"/>
      <c r="O181"/>
      <c r="P181"/>
      <c r="Q181"/>
      <c r="R181"/>
      <c r="S181"/>
      <c r="T181"/>
      <c r="U181"/>
    </row>
    <row r="182" spans="1:21" ht="15.75">
      <c r="A182" s="53">
        <v>175</v>
      </c>
      <c r="B182" s="54" t="s">
        <v>454</v>
      </c>
      <c r="C182" s="67" t="s">
        <v>455</v>
      </c>
      <c r="D182" s="63" t="s">
        <v>19</v>
      </c>
      <c r="E182" s="63" t="s">
        <v>11</v>
      </c>
      <c r="F182" s="15">
        <v>11112</v>
      </c>
      <c r="G182" s="17"/>
      <c r="H182" s="15">
        <f t="shared" si="8"/>
        <v>11112</v>
      </c>
      <c r="I182" s="15"/>
      <c r="J182" s="15"/>
      <c r="K182"/>
      <c r="L182"/>
      <c r="M182"/>
      <c r="N182"/>
      <c r="O182"/>
      <c r="P182"/>
      <c r="Q182"/>
      <c r="R182"/>
      <c r="S182"/>
      <c r="T182"/>
      <c r="U182"/>
    </row>
    <row r="183" spans="1:21" ht="15.75">
      <c r="A183" s="53">
        <v>176</v>
      </c>
      <c r="B183" s="54" t="s">
        <v>456</v>
      </c>
      <c r="C183" s="67" t="s">
        <v>457</v>
      </c>
      <c r="D183" s="63" t="s">
        <v>19</v>
      </c>
      <c r="E183" s="63" t="s">
        <v>11</v>
      </c>
      <c r="F183" s="15">
        <v>11112</v>
      </c>
      <c r="G183" s="17"/>
      <c r="H183" s="15">
        <f t="shared" si="8"/>
        <v>11112</v>
      </c>
      <c r="I183" s="15"/>
      <c r="J183" s="15"/>
      <c r="K183"/>
      <c r="L183"/>
      <c r="M183"/>
      <c r="N183"/>
      <c r="O183"/>
      <c r="P183"/>
      <c r="Q183"/>
      <c r="R183"/>
      <c r="S183"/>
      <c r="T183"/>
      <c r="U183"/>
    </row>
    <row r="184" spans="1:21" ht="15.75">
      <c r="A184" s="53">
        <v>177</v>
      </c>
      <c r="B184" s="54" t="s">
        <v>458</v>
      </c>
      <c r="C184" s="67" t="s">
        <v>459</v>
      </c>
      <c r="D184" s="63" t="s">
        <v>19</v>
      </c>
      <c r="E184" s="63" t="s">
        <v>11</v>
      </c>
      <c r="F184" s="15">
        <v>11112</v>
      </c>
      <c r="G184" s="17"/>
      <c r="H184" s="15">
        <f t="shared" si="8"/>
        <v>11112</v>
      </c>
      <c r="I184" s="15"/>
      <c r="J184" s="15"/>
      <c r="K184"/>
      <c r="L184"/>
      <c r="M184"/>
      <c r="N184"/>
      <c r="O184"/>
      <c r="P184"/>
      <c r="Q184"/>
      <c r="R184"/>
      <c r="S184"/>
      <c r="T184"/>
      <c r="U184"/>
    </row>
    <row r="185" spans="1:21" ht="15.75">
      <c r="A185" s="53">
        <v>178</v>
      </c>
      <c r="B185" s="54" t="s">
        <v>460</v>
      </c>
      <c r="C185" s="67" t="s">
        <v>461</v>
      </c>
      <c r="D185" s="63" t="s">
        <v>19</v>
      </c>
      <c r="E185" s="63" t="s">
        <v>11</v>
      </c>
      <c r="F185" s="15">
        <v>11112</v>
      </c>
      <c r="G185" s="17"/>
      <c r="H185" s="15">
        <f t="shared" si="8"/>
        <v>11112</v>
      </c>
      <c r="I185" s="15"/>
      <c r="J185" s="15"/>
      <c r="K185"/>
      <c r="L185"/>
      <c r="M185"/>
      <c r="N185"/>
      <c r="O185"/>
      <c r="P185"/>
      <c r="Q185"/>
      <c r="R185"/>
      <c r="S185"/>
      <c r="T185"/>
      <c r="U185"/>
    </row>
    <row r="186" spans="1:21" ht="15.75">
      <c r="A186" s="53">
        <v>179</v>
      </c>
      <c r="B186" s="54" t="s">
        <v>462</v>
      </c>
      <c r="C186" s="67" t="s">
        <v>463</v>
      </c>
      <c r="D186" s="63" t="s">
        <v>19</v>
      </c>
      <c r="E186" s="63" t="s">
        <v>451</v>
      </c>
      <c r="F186" s="15">
        <v>0</v>
      </c>
      <c r="G186" s="18" t="s">
        <v>464</v>
      </c>
      <c r="H186" s="15">
        <v>242925</v>
      </c>
      <c r="I186" s="15"/>
      <c r="J186" s="15"/>
      <c r="K186"/>
      <c r="L186"/>
      <c r="M186"/>
      <c r="N186"/>
      <c r="O186"/>
      <c r="P186"/>
      <c r="Q186"/>
      <c r="R186"/>
      <c r="S186"/>
      <c r="T186"/>
      <c r="U186"/>
    </row>
    <row r="187" spans="1:21" ht="15.75">
      <c r="A187" s="53">
        <v>180</v>
      </c>
      <c r="B187" s="54" t="s">
        <v>465</v>
      </c>
      <c r="C187" s="63" t="s">
        <v>466</v>
      </c>
      <c r="D187" s="63" t="s">
        <v>19</v>
      </c>
      <c r="E187" s="63" t="s">
        <v>11</v>
      </c>
      <c r="F187" s="15">
        <v>260591</v>
      </c>
      <c r="G187" s="17"/>
      <c r="H187" s="15">
        <f>F187</f>
        <v>260591</v>
      </c>
      <c r="I187" s="15"/>
      <c r="J187" s="15"/>
      <c r="K187"/>
      <c r="L187"/>
      <c r="M187"/>
      <c r="N187"/>
      <c r="O187"/>
      <c r="P187"/>
      <c r="Q187"/>
      <c r="R187"/>
      <c r="S187"/>
      <c r="T187"/>
      <c r="U187"/>
    </row>
    <row r="188" spans="1:21" ht="63">
      <c r="A188" s="53">
        <v>181</v>
      </c>
      <c r="B188" s="54" t="s">
        <v>467</v>
      </c>
      <c r="C188" s="63" t="s">
        <v>468</v>
      </c>
      <c r="D188" s="63" t="s">
        <v>19</v>
      </c>
      <c r="E188" s="63" t="s">
        <v>645</v>
      </c>
      <c r="F188" s="15">
        <v>127548</v>
      </c>
      <c r="G188" s="18" t="s">
        <v>469</v>
      </c>
      <c r="H188" s="15">
        <f>F188+1058659</f>
        <v>1186207</v>
      </c>
      <c r="I188" s="15"/>
      <c r="J188" s="15"/>
      <c r="K188"/>
      <c r="L188"/>
      <c r="M188"/>
      <c r="N188"/>
      <c r="O188"/>
      <c r="P188"/>
      <c r="Q188"/>
      <c r="R188"/>
      <c r="S188"/>
      <c r="T188"/>
      <c r="U188"/>
    </row>
    <row r="189" spans="1:21" ht="31.5">
      <c r="A189" s="53">
        <v>182</v>
      </c>
      <c r="B189" s="54" t="s">
        <v>470</v>
      </c>
      <c r="C189" s="63" t="s">
        <v>471</v>
      </c>
      <c r="D189" s="63" t="s">
        <v>19</v>
      </c>
      <c r="E189" s="63" t="s">
        <v>11</v>
      </c>
      <c r="F189" s="15">
        <v>36839</v>
      </c>
      <c r="G189" s="17"/>
      <c r="H189" s="15">
        <f>F189</f>
        <v>36839</v>
      </c>
      <c r="I189" s="15"/>
      <c r="J189" s="15"/>
      <c r="K189"/>
      <c r="L189"/>
      <c r="M189"/>
      <c r="N189"/>
      <c r="O189"/>
      <c r="P189"/>
      <c r="Q189"/>
      <c r="R189"/>
      <c r="S189"/>
      <c r="T189"/>
      <c r="U189"/>
    </row>
    <row r="190" spans="1:21" ht="47.25">
      <c r="A190" s="53">
        <v>183</v>
      </c>
      <c r="B190" s="54" t="s">
        <v>472</v>
      </c>
      <c r="C190" s="63" t="s">
        <v>473</v>
      </c>
      <c r="D190" s="63" t="s">
        <v>19</v>
      </c>
      <c r="E190" s="63" t="s">
        <v>645</v>
      </c>
      <c r="F190" s="15">
        <v>285467</v>
      </c>
      <c r="G190" s="18" t="s">
        <v>474</v>
      </c>
      <c r="H190" s="15">
        <f>F190+4889350</f>
        <v>5174817</v>
      </c>
      <c r="I190" s="15"/>
      <c r="J190" s="15"/>
      <c r="K190"/>
      <c r="L190"/>
      <c r="M190"/>
      <c r="N190"/>
      <c r="O190"/>
      <c r="P190"/>
      <c r="Q190"/>
      <c r="R190"/>
      <c r="S190"/>
      <c r="T190"/>
      <c r="U190"/>
    </row>
    <row r="191" spans="1:21" ht="47.25">
      <c r="A191" s="53">
        <v>184</v>
      </c>
      <c r="B191" s="54" t="s">
        <v>475</v>
      </c>
      <c r="C191" s="63" t="s">
        <v>476</v>
      </c>
      <c r="D191" s="63" t="s">
        <v>19</v>
      </c>
      <c r="E191" s="63" t="s">
        <v>645</v>
      </c>
      <c r="F191" s="15">
        <v>314232</v>
      </c>
      <c r="G191" s="20" t="s">
        <v>477</v>
      </c>
      <c r="H191" s="15">
        <f>F191+790161</f>
        <v>1104393</v>
      </c>
      <c r="I191" s="15"/>
      <c r="J191" s="15"/>
      <c r="K191"/>
      <c r="L191"/>
      <c r="M191"/>
      <c r="N191"/>
      <c r="O191"/>
      <c r="P191"/>
      <c r="Q191"/>
      <c r="R191"/>
      <c r="S191"/>
      <c r="T191"/>
      <c r="U191"/>
    </row>
    <row r="192" spans="1:21" ht="15.75">
      <c r="A192" s="53">
        <v>185</v>
      </c>
      <c r="B192" s="54" t="s">
        <v>478</v>
      </c>
      <c r="C192" s="63" t="s">
        <v>479</v>
      </c>
      <c r="D192" s="63" t="s">
        <v>19</v>
      </c>
      <c r="E192" s="63" t="s">
        <v>480</v>
      </c>
      <c r="F192" s="15">
        <v>1254626</v>
      </c>
      <c r="G192" s="20" t="s">
        <v>481</v>
      </c>
      <c r="H192" s="15">
        <f aca="true" t="shared" si="9" ref="H192:H230">F192</f>
        <v>1254626</v>
      </c>
      <c r="I192" s="15"/>
      <c r="J192" s="15">
        <v>80000</v>
      </c>
      <c r="K192"/>
      <c r="L192"/>
      <c r="M192"/>
      <c r="N192"/>
      <c r="O192"/>
      <c r="P192"/>
      <c r="Q192"/>
      <c r="R192"/>
      <c r="S192"/>
      <c r="T192"/>
      <c r="U192"/>
    </row>
    <row r="193" spans="1:21" ht="47.25">
      <c r="A193" s="53">
        <v>186</v>
      </c>
      <c r="B193" s="54" t="s">
        <v>482</v>
      </c>
      <c r="C193" s="63" t="s">
        <v>483</v>
      </c>
      <c r="D193" s="63" t="s">
        <v>19</v>
      </c>
      <c r="E193" s="63" t="s">
        <v>11</v>
      </c>
      <c r="F193" s="15">
        <v>5681924</v>
      </c>
      <c r="G193" s="17"/>
      <c r="H193" s="15">
        <f t="shared" si="9"/>
        <v>5681924</v>
      </c>
      <c r="I193" s="15"/>
      <c r="J193" s="15"/>
      <c r="K193"/>
      <c r="L193"/>
      <c r="M193"/>
      <c r="N193"/>
      <c r="O193"/>
      <c r="P193"/>
      <c r="Q193"/>
      <c r="R193"/>
      <c r="S193"/>
      <c r="T193"/>
      <c r="U193"/>
    </row>
    <row r="194" spans="1:21" ht="31.5">
      <c r="A194" s="53">
        <v>187</v>
      </c>
      <c r="B194" s="54" t="s">
        <v>484</v>
      </c>
      <c r="C194" s="63" t="s">
        <v>485</v>
      </c>
      <c r="D194" s="63" t="s">
        <v>19</v>
      </c>
      <c r="E194" s="63" t="s">
        <v>11</v>
      </c>
      <c r="F194" s="15">
        <v>7338768</v>
      </c>
      <c r="G194" s="17"/>
      <c r="H194" s="15">
        <f t="shared" si="9"/>
        <v>7338768</v>
      </c>
      <c r="I194" s="15"/>
      <c r="J194" s="15"/>
      <c r="K194"/>
      <c r="L194"/>
      <c r="M194"/>
      <c r="N194"/>
      <c r="O194"/>
      <c r="P194"/>
      <c r="Q194"/>
      <c r="R194"/>
      <c r="S194"/>
      <c r="T194"/>
      <c r="U194"/>
    </row>
    <row r="195" spans="1:21" ht="31.5">
      <c r="A195" s="53">
        <v>188</v>
      </c>
      <c r="B195" s="54" t="s">
        <v>486</v>
      </c>
      <c r="C195" s="63" t="s">
        <v>487</v>
      </c>
      <c r="D195" s="63" t="s">
        <v>19</v>
      </c>
      <c r="E195" s="63" t="s">
        <v>11</v>
      </c>
      <c r="F195" s="15">
        <v>8955432</v>
      </c>
      <c r="G195" s="17"/>
      <c r="H195" s="15">
        <f t="shared" si="9"/>
        <v>8955432</v>
      </c>
      <c r="I195" s="15"/>
      <c r="J195" s="15"/>
      <c r="K195"/>
      <c r="L195"/>
      <c r="M195"/>
      <c r="N195"/>
      <c r="O195"/>
      <c r="P195"/>
      <c r="Q195"/>
      <c r="R195"/>
      <c r="S195"/>
      <c r="T195"/>
      <c r="U195"/>
    </row>
    <row r="196" spans="1:21" ht="31.5">
      <c r="A196" s="53">
        <v>189</v>
      </c>
      <c r="B196" s="54" t="s">
        <v>488</v>
      </c>
      <c r="C196" s="63" t="s">
        <v>489</v>
      </c>
      <c r="D196" s="63" t="s">
        <v>19</v>
      </c>
      <c r="E196" s="63" t="s">
        <v>11</v>
      </c>
      <c r="F196" s="15">
        <v>1208960</v>
      </c>
      <c r="G196" s="17"/>
      <c r="H196" s="15">
        <f t="shared" si="9"/>
        <v>1208960</v>
      </c>
      <c r="I196" s="15"/>
      <c r="J196" s="15"/>
      <c r="K196"/>
      <c r="L196"/>
      <c r="M196"/>
      <c r="N196"/>
      <c r="O196"/>
      <c r="P196"/>
      <c r="Q196"/>
      <c r="R196"/>
      <c r="S196"/>
      <c r="T196"/>
      <c r="U196"/>
    </row>
    <row r="197" spans="1:21" ht="15.75">
      <c r="A197" s="53">
        <v>190</v>
      </c>
      <c r="B197" s="54" t="s">
        <v>490</v>
      </c>
      <c r="C197" s="63" t="s">
        <v>491</v>
      </c>
      <c r="D197" s="63" t="s">
        <v>19</v>
      </c>
      <c r="E197" s="63" t="s">
        <v>11</v>
      </c>
      <c r="F197" s="15">
        <v>1957914</v>
      </c>
      <c r="G197" s="17"/>
      <c r="H197" s="15">
        <f t="shared" si="9"/>
        <v>1957914</v>
      </c>
      <c r="I197" s="15"/>
      <c r="J197" s="15"/>
      <c r="K197"/>
      <c r="L197"/>
      <c r="M197"/>
      <c r="N197"/>
      <c r="O197"/>
      <c r="P197"/>
      <c r="Q197"/>
      <c r="R197"/>
      <c r="S197"/>
      <c r="T197"/>
      <c r="U197"/>
    </row>
    <row r="198" spans="1:21" ht="15.75">
      <c r="A198" s="53">
        <v>191</v>
      </c>
      <c r="B198" s="54" t="s">
        <v>492</v>
      </c>
      <c r="C198" s="63" t="s">
        <v>493</v>
      </c>
      <c r="D198" s="63" t="s">
        <v>19</v>
      </c>
      <c r="E198" s="63" t="s">
        <v>11</v>
      </c>
      <c r="F198" s="15">
        <v>1545896</v>
      </c>
      <c r="G198" s="17"/>
      <c r="H198" s="15">
        <f t="shared" si="9"/>
        <v>1545896</v>
      </c>
      <c r="I198" s="15"/>
      <c r="J198" s="15"/>
      <c r="K198"/>
      <c r="L198"/>
      <c r="M198"/>
      <c r="N198"/>
      <c r="O198"/>
      <c r="P198"/>
      <c r="Q198"/>
      <c r="R198"/>
      <c r="S198"/>
      <c r="T198"/>
      <c r="U198"/>
    </row>
    <row r="199" spans="1:21" ht="31.5">
      <c r="A199" s="53">
        <v>192</v>
      </c>
      <c r="B199" s="54" t="s">
        <v>494</v>
      </c>
      <c r="C199" s="63" t="s">
        <v>495</v>
      </c>
      <c r="D199" s="63" t="s">
        <v>19</v>
      </c>
      <c r="E199" s="63" t="s">
        <v>11</v>
      </c>
      <c r="F199" s="15">
        <v>427484</v>
      </c>
      <c r="G199" s="17"/>
      <c r="H199" s="15">
        <f t="shared" si="9"/>
        <v>427484</v>
      </c>
      <c r="I199" s="15"/>
      <c r="J199" s="15"/>
      <c r="K199"/>
      <c r="L199"/>
      <c r="M199"/>
      <c r="N199"/>
      <c r="O199"/>
      <c r="P199"/>
      <c r="Q199"/>
      <c r="R199"/>
      <c r="S199"/>
      <c r="T199"/>
      <c r="U199"/>
    </row>
    <row r="200" spans="1:21" ht="15.75">
      <c r="A200" s="53">
        <v>193</v>
      </c>
      <c r="B200" s="54" t="s">
        <v>496</v>
      </c>
      <c r="C200" s="63" t="s">
        <v>497</v>
      </c>
      <c r="D200" s="63" t="s">
        <v>19</v>
      </c>
      <c r="E200" s="63" t="s">
        <v>11</v>
      </c>
      <c r="F200" s="15">
        <v>86941</v>
      </c>
      <c r="G200" s="17"/>
      <c r="H200" s="15">
        <f t="shared" si="9"/>
        <v>86941</v>
      </c>
      <c r="I200" s="15"/>
      <c r="J200" s="15"/>
      <c r="K200"/>
      <c r="L200"/>
      <c r="M200"/>
      <c r="N200"/>
      <c r="O200"/>
      <c r="P200"/>
      <c r="Q200"/>
      <c r="R200"/>
      <c r="S200"/>
      <c r="T200"/>
      <c r="U200"/>
    </row>
    <row r="201" spans="1:21" ht="15.75">
      <c r="A201" s="53">
        <v>194</v>
      </c>
      <c r="B201" s="54" t="s">
        <v>498</v>
      </c>
      <c r="C201" s="63" t="s">
        <v>499</v>
      </c>
      <c r="D201" s="63" t="s">
        <v>19</v>
      </c>
      <c r="E201" s="63" t="s">
        <v>11</v>
      </c>
      <c r="F201" s="15">
        <v>1393152</v>
      </c>
      <c r="G201" s="17"/>
      <c r="H201" s="15">
        <f t="shared" si="9"/>
        <v>1393152</v>
      </c>
      <c r="I201" s="15"/>
      <c r="J201" s="15"/>
      <c r="K201"/>
      <c r="L201"/>
      <c r="M201"/>
      <c r="N201"/>
      <c r="O201"/>
      <c r="P201"/>
      <c r="Q201"/>
      <c r="R201"/>
      <c r="S201"/>
      <c r="T201"/>
      <c r="U201"/>
    </row>
    <row r="202" spans="1:21" ht="47.25">
      <c r="A202" s="53">
        <v>195</v>
      </c>
      <c r="B202" s="54" t="s">
        <v>500</v>
      </c>
      <c r="C202" s="63" t="s">
        <v>501</v>
      </c>
      <c r="D202" s="63" t="s">
        <v>19</v>
      </c>
      <c r="E202" s="63" t="s">
        <v>11</v>
      </c>
      <c r="F202" s="15">
        <v>782908</v>
      </c>
      <c r="G202" s="17"/>
      <c r="H202" s="15">
        <f t="shared" si="9"/>
        <v>782908</v>
      </c>
      <c r="I202" s="15"/>
      <c r="J202" s="15"/>
      <c r="K202"/>
      <c r="L202"/>
      <c r="M202"/>
      <c r="N202"/>
      <c r="O202"/>
      <c r="P202"/>
      <c r="Q202"/>
      <c r="R202"/>
      <c r="S202"/>
      <c r="T202"/>
      <c r="U202"/>
    </row>
    <row r="203" spans="1:21" ht="31.5">
      <c r="A203" s="53">
        <v>196</v>
      </c>
      <c r="B203" s="56" t="s">
        <v>502</v>
      </c>
      <c r="C203" s="65" t="s">
        <v>503</v>
      </c>
      <c r="D203" s="65" t="s">
        <v>504</v>
      </c>
      <c r="E203" s="65" t="s">
        <v>11</v>
      </c>
      <c r="F203" s="62">
        <v>309519</v>
      </c>
      <c r="G203" s="50"/>
      <c r="H203" s="43">
        <f t="shared" si="9"/>
        <v>309519</v>
      </c>
      <c r="I203" s="50"/>
      <c r="J203" s="50"/>
      <c r="K203"/>
      <c r="L203"/>
      <c r="M203"/>
      <c r="N203"/>
      <c r="O203"/>
      <c r="P203"/>
      <c r="Q203"/>
      <c r="R203"/>
      <c r="S203"/>
      <c r="T203"/>
      <c r="U203"/>
    </row>
    <row r="204" spans="1:21" ht="15.75">
      <c r="A204" s="53">
        <v>197</v>
      </c>
      <c r="B204" s="54" t="s">
        <v>505</v>
      </c>
      <c r="C204" s="63" t="s">
        <v>506</v>
      </c>
      <c r="D204" s="63" t="s">
        <v>19</v>
      </c>
      <c r="E204" s="63" t="s">
        <v>11</v>
      </c>
      <c r="F204" s="15">
        <v>113202</v>
      </c>
      <c r="G204" s="17"/>
      <c r="H204" s="15">
        <f t="shared" si="9"/>
        <v>113202</v>
      </c>
      <c r="I204" s="15"/>
      <c r="J204" s="46"/>
      <c r="K204"/>
      <c r="L204"/>
      <c r="M204"/>
      <c r="N204"/>
      <c r="O204"/>
      <c r="P204"/>
      <c r="Q204"/>
      <c r="R204"/>
      <c r="S204"/>
      <c r="T204"/>
      <c r="U204"/>
    </row>
    <row r="205" spans="1:21" ht="31.5">
      <c r="A205" s="53">
        <v>198</v>
      </c>
      <c r="B205" s="54" t="s">
        <v>507</v>
      </c>
      <c r="C205" s="63" t="s">
        <v>508</v>
      </c>
      <c r="D205" s="63" t="s">
        <v>19</v>
      </c>
      <c r="E205" s="63" t="s">
        <v>509</v>
      </c>
      <c r="F205" s="15">
        <v>47420</v>
      </c>
      <c r="G205" s="18" t="s">
        <v>510</v>
      </c>
      <c r="H205" s="15">
        <f t="shared" si="9"/>
        <v>47420</v>
      </c>
      <c r="I205" s="44">
        <v>65000</v>
      </c>
      <c r="J205" s="51"/>
      <c r="K205"/>
      <c r="L205"/>
      <c r="M205"/>
      <c r="N205"/>
      <c r="O205"/>
      <c r="P205"/>
      <c r="Q205"/>
      <c r="R205"/>
      <c r="S205"/>
      <c r="T205"/>
      <c r="U205"/>
    </row>
    <row r="206" spans="1:21" ht="31.5">
      <c r="A206" s="53">
        <v>199</v>
      </c>
      <c r="B206" s="54" t="s">
        <v>511</v>
      </c>
      <c r="C206" s="63" t="s">
        <v>512</v>
      </c>
      <c r="D206" s="63" t="s">
        <v>19</v>
      </c>
      <c r="E206" s="63" t="s">
        <v>11</v>
      </c>
      <c r="F206" s="15">
        <v>36760</v>
      </c>
      <c r="G206" s="17"/>
      <c r="H206" s="15">
        <f t="shared" si="9"/>
        <v>36760</v>
      </c>
      <c r="I206" s="44"/>
      <c r="J206" s="51"/>
      <c r="K206"/>
      <c r="L206"/>
      <c r="M206"/>
      <c r="N206"/>
      <c r="O206"/>
      <c r="P206"/>
      <c r="Q206"/>
      <c r="R206"/>
      <c r="S206"/>
      <c r="T206"/>
      <c r="U206"/>
    </row>
    <row r="207" spans="1:21" ht="31.5">
      <c r="A207" s="53">
        <v>200</v>
      </c>
      <c r="B207" s="54" t="s">
        <v>513</v>
      </c>
      <c r="C207" s="63" t="s">
        <v>514</v>
      </c>
      <c r="D207" s="63" t="s">
        <v>19</v>
      </c>
      <c r="E207" s="63" t="s">
        <v>11</v>
      </c>
      <c r="F207" s="15">
        <v>40324</v>
      </c>
      <c r="G207" s="17"/>
      <c r="H207" s="15">
        <f t="shared" si="9"/>
        <v>40324</v>
      </c>
      <c r="I207" s="44"/>
      <c r="J207" s="51"/>
      <c r="K207"/>
      <c r="L207"/>
      <c r="M207"/>
      <c r="N207"/>
      <c r="O207"/>
      <c r="P207"/>
      <c r="Q207"/>
      <c r="R207"/>
      <c r="S207"/>
      <c r="T207"/>
      <c r="U207"/>
    </row>
    <row r="208" spans="1:21" ht="47.25">
      <c r="A208" s="53">
        <v>201</v>
      </c>
      <c r="B208" s="54" t="s">
        <v>515</v>
      </c>
      <c r="C208" s="63" t="s">
        <v>516</v>
      </c>
      <c r="D208" s="63" t="s">
        <v>19</v>
      </c>
      <c r="E208" s="63" t="s">
        <v>509</v>
      </c>
      <c r="F208" s="15">
        <v>36760</v>
      </c>
      <c r="G208" s="18" t="s">
        <v>517</v>
      </c>
      <c r="H208" s="15">
        <f t="shared" si="9"/>
        <v>36760</v>
      </c>
      <c r="I208" s="44">
        <v>11074</v>
      </c>
      <c r="J208" s="51"/>
      <c r="K208"/>
      <c r="L208"/>
      <c r="M208"/>
      <c r="N208"/>
      <c r="O208"/>
      <c r="P208"/>
      <c r="Q208"/>
      <c r="R208"/>
      <c r="S208"/>
      <c r="T208"/>
      <c r="U208"/>
    </row>
    <row r="209" spans="1:21" ht="31.5">
      <c r="A209" s="53">
        <v>202</v>
      </c>
      <c r="B209" s="54" t="s">
        <v>518</v>
      </c>
      <c r="C209" s="63" t="s">
        <v>519</v>
      </c>
      <c r="D209" s="63" t="s">
        <v>19</v>
      </c>
      <c r="E209" s="63" t="s">
        <v>11</v>
      </c>
      <c r="F209" s="15">
        <v>138673</v>
      </c>
      <c r="G209" s="17"/>
      <c r="H209" s="15">
        <f t="shared" si="9"/>
        <v>138673</v>
      </c>
      <c r="I209" s="45"/>
      <c r="J209" s="48"/>
      <c r="K209"/>
      <c r="L209"/>
      <c r="M209"/>
      <c r="N209"/>
      <c r="O209"/>
      <c r="P209"/>
      <c r="Q209"/>
      <c r="R209"/>
      <c r="S209"/>
      <c r="T209"/>
      <c r="U209"/>
    </row>
    <row r="210" spans="1:21" ht="31.5">
      <c r="A210" s="53">
        <v>203</v>
      </c>
      <c r="B210" s="54" t="s">
        <v>520</v>
      </c>
      <c r="C210" s="63" t="s">
        <v>521</v>
      </c>
      <c r="D210" s="63" t="s">
        <v>19</v>
      </c>
      <c r="E210" s="63" t="s">
        <v>11</v>
      </c>
      <c r="F210" s="15">
        <v>90209</v>
      </c>
      <c r="G210" s="17"/>
      <c r="H210" s="15">
        <f t="shared" si="9"/>
        <v>90209</v>
      </c>
      <c r="I210" s="15"/>
      <c r="J210" s="4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1:21" ht="15.75">
      <c r="A211" s="53">
        <v>204</v>
      </c>
      <c r="B211" s="54" t="s">
        <v>522</v>
      </c>
      <c r="C211" s="63" t="s">
        <v>523</v>
      </c>
      <c r="D211" s="63" t="s">
        <v>19</v>
      </c>
      <c r="E211" s="63" t="s">
        <v>11</v>
      </c>
      <c r="F211" s="15">
        <v>176170</v>
      </c>
      <c r="G211" s="17"/>
      <c r="H211" s="15">
        <f t="shared" si="9"/>
        <v>176170</v>
      </c>
      <c r="I211" s="15"/>
      <c r="J211" s="15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1:21" ht="31.5">
      <c r="A212" s="53">
        <v>205</v>
      </c>
      <c r="B212" s="54" t="s">
        <v>524</v>
      </c>
      <c r="C212" s="63" t="s">
        <v>525</v>
      </c>
      <c r="D212" s="63" t="s">
        <v>19</v>
      </c>
      <c r="E212" s="63" t="s">
        <v>11</v>
      </c>
      <c r="F212" s="15">
        <v>96347</v>
      </c>
      <c r="G212" s="17"/>
      <c r="H212" s="15">
        <f t="shared" si="9"/>
        <v>96347</v>
      </c>
      <c r="I212" s="15"/>
      <c r="J212" s="15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1:21" ht="31.5">
      <c r="A213" s="53">
        <v>206</v>
      </c>
      <c r="B213" s="54" t="s">
        <v>526</v>
      </c>
      <c r="C213" s="63" t="s">
        <v>527</v>
      </c>
      <c r="D213" s="63" t="s">
        <v>19</v>
      </c>
      <c r="E213" s="63" t="s">
        <v>11</v>
      </c>
      <c r="F213" s="15">
        <v>36760</v>
      </c>
      <c r="G213" s="17"/>
      <c r="H213" s="15">
        <f t="shared" si="9"/>
        <v>36760</v>
      </c>
      <c r="I213" s="15"/>
      <c r="J213" s="25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1:10" ht="15.75">
      <c r="A214" s="53">
        <v>207</v>
      </c>
      <c r="B214" s="54" t="s">
        <v>528</v>
      </c>
      <c r="C214" s="68" t="s">
        <v>529</v>
      </c>
      <c r="D214" s="63" t="s">
        <v>19</v>
      </c>
      <c r="E214" s="63" t="s">
        <v>11</v>
      </c>
      <c r="F214" s="15">
        <v>64261</v>
      </c>
      <c r="G214" s="17"/>
      <c r="H214" s="15">
        <f t="shared" si="9"/>
        <v>64261</v>
      </c>
      <c r="I214" s="15"/>
      <c r="J214" s="15"/>
    </row>
    <row r="215" spans="1:10" ht="15.75">
      <c r="A215" s="53">
        <v>208</v>
      </c>
      <c r="B215" s="54" t="s">
        <v>530</v>
      </c>
      <c r="C215" s="63" t="s">
        <v>531</v>
      </c>
      <c r="D215" s="63" t="s">
        <v>19</v>
      </c>
      <c r="E215" s="63" t="s">
        <v>11</v>
      </c>
      <c r="F215" s="15">
        <v>1090366</v>
      </c>
      <c r="G215" s="17"/>
      <c r="H215" s="15">
        <f t="shared" si="9"/>
        <v>1090366</v>
      </c>
      <c r="I215" s="15"/>
      <c r="J215" s="15"/>
    </row>
    <row r="216" spans="1:10" ht="47.25">
      <c r="A216" s="53">
        <v>209</v>
      </c>
      <c r="B216" s="54" t="s">
        <v>532</v>
      </c>
      <c r="C216" s="63" t="s">
        <v>533</v>
      </c>
      <c r="D216" s="63" t="s">
        <v>19</v>
      </c>
      <c r="E216" s="63" t="s">
        <v>11</v>
      </c>
      <c r="F216" s="15">
        <v>2192549</v>
      </c>
      <c r="G216" s="17"/>
      <c r="H216" s="15">
        <f t="shared" si="9"/>
        <v>2192549</v>
      </c>
      <c r="I216" s="15"/>
      <c r="J216" s="15"/>
    </row>
    <row r="217" spans="1:10" ht="31.5">
      <c r="A217" s="53">
        <v>210</v>
      </c>
      <c r="B217" s="54" t="s">
        <v>534</v>
      </c>
      <c r="C217" s="63" t="s">
        <v>535</v>
      </c>
      <c r="D217" s="63" t="s">
        <v>19</v>
      </c>
      <c r="E217" s="63" t="s">
        <v>11</v>
      </c>
      <c r="F217" s="15">
        <v>450514</v>
      </c>
      <c r="G217" s="17"/>
      <c r="H217" s="15">
        <f t="shared" si="9"/>
        <v>450514</v>
      </c>
      <c r="I217" s="15"/>
      <c r="J217" s="15"/>
    </row>
    <row r="218" spans="1:10" ht="31.5">
      <c r="A218" s="53">
        <v>211</v>
      </c>
      <c r="B218" s="54" t="s">
        <v>536</v>
      </c>
      <c r="C218" s="63" t="s">
        <v>537</v>
      </c>
      <c r="D218" s="63" t="s">
        <v>19</v>
      </c>
      <c r="E218" s="63" t="s">
        <v>11</v>
      </c>
      <c r="F218" s="15">
        <v>255254</v>
      </c>
      <c r="G218" s="17"/>
      <c r="H218" s="15">
        <f t="shared" si="9"/>
        <v>255254</v>
      </c>
      <c r="I218" s="15"/>
      <c r="J218" s="15"/>
    </row>
    <row r="219" spans="1:10" ht="31.5">
      <c r="A219" s="53">
        <v>212</v>
      </c>
      <c r="B219" s="54" t="s">
        <v>538</v>
      </c>
      <c r="C219" s="63" t="s">
        <v>539</v>
      </c>
      <c r="D219" s="63" t="s">
        <v>19</v>
      </c>
      <c r="E219" s="63" t="s">
        <v>11</v>
      </c>
      <c r="F219" s="15">
        <v>145374</v>
      </c>
      <c r="G219" s="17"/>
      <c r="H219" s="15">
        <f t="shared" si="9"/>
        <v>145374</v>
      </c>
      <c r="I219" s="15"/>
      <c r="J219" s="15"/>
    </row>
    <row r="220" spans="1:10" ht="31.5">
      <c r="A220" s="53">
        <v>213</v>
      </c>
      <c r="B220" s="54" t="s">
        <v>540</v>
      </c>
      <c r="C220" s="63" t="s">
        <v>541</v>
      </c>
      <c r="D220" s="63" t="s">
        <v>19</v>
      </c>
      <c r="E220" s="63" t="s">
        <v>11</v>
      </c>
      <c r="F220" s="15">
        <v>12370651</v>
      </c>
      <c r="G220" s="17"/>
      <c r="H220" s="15">
        <f t="shared" si="9"/>
        <v>12370651</v>
      </c>
      <c r="I220" s="15"/>
      <c r="J220" s="15"/>
    </row>
    <row r="221" spans="1:10" ht="31.5">
      <c r="A221" s="53">
        <v>214</v>
      </c>
      <c r="B221" s="54" t="s">
        <v>542</v>
      </c>
      <c r="C221" s="63" t="s">
        <v>543</v>
      </c>
      <c r="D221" s="63" t="s">
        <v>19</v>
      </c>
      <c r="E221" s="63" t="s">
        <v>11</v>
      </c>
      <c r="F221" s="15">
        <v>2342466</v>
      </c>
      <c r="G221" s="17"/>
      <c r="H221" s="15">
        <f t="shared" si="9"/>
        <v>2342466</v>
      </c>
      <c r="I221" s="15"/>
      <c r="J221" s="15"/>
    </row>
    <row r="222" spans="1:10" ht="31.5">
      <c r="A222" s="53">
        <v>215</v>
      </c>
      <c r="B222" s="54" t="s">
        <v>544</v>
      </c>
      <c r="C222" s="63" t="s">
        <v>545</v>
      </c>
      <c r="D222" s="63" t="s">
        <v>19</v>
      </c>
      <c r="E222" s="63" t="s">
        <v>11</v>
      </c>
      <c r="F222" s="15">
        <v>298959</v>
      </c>
      <c r="G222" s="17"/>
      <c r="H222" s="15">
        <f t="shared" si="9"/>
        <v>298959</v>
      </c>
      <c r="I222" s="15"/>
      <c r="J222" s="15"/>
    </row>
    <row r="223" spans="1:10" ht="31.5">
      <c r="A223" s="53">
        <v>216</v>
      </c>
      <c r="B223" s="54" t="s">
        <v>546</v>
      </c>
      <c r="C223" s="63" t="s">
        <v>547</v>
      </c>
      <c r="D223" s="63" t="s">
        <v>19</v>
      </c>
      <c r="E223" s="63" t="s">
        <v>11</v>
      </c>
      <c r="F223" s="15">
        <v>123394</v>
      </c>
      <c r="G223" s="17"/>
      <c r="H223" s="15">
        <f t="shared" si="9"/>
        <v>123394</v>
      </c>
      <c r="I223" s="15"/>
      <c r="J223" s="15"/>
    </row>
    <row r="224" spans="1:10" ht="15.75">
      <c r="A224" s="53">
        <v>217</v>
      </c>
      <c r="B224" s="54" t="s">
        <v>548</v>
      </c>
      <c r="C224" s="63" t="s">
        <v>549</v>
      </c>
      <c r="D224" s="63" t="s">
        <v>19</v>
      </c>
      <c r="E224" s="63" t="s">
        <v>180</v>
      </c>
      <c r="F224" s="15"/>
      <c r="G224" s="20" t="s">
        <v>550</v>
      </c>
      <c r="H224" s="15">
        <f t="shared" si="9"/>
        <v>0</v>
      </c>
      <c r="I224" s="15"/>
      <c r="J224" s="15">
        <v>66300</v>
      </c>
    </row>
    <row r="225" spans="1:10" ht="15.75">
      <c r="A225" s="53">
        <v>218</v>
      </c>
      <c r="B225" s="54" t="s">
        <v>551</v>
      </c>
      <c r="C225" s="63" t="s">
        <v>552</v>
      </c>
      <c r="D225" s="63" t="s">
        <v>19</v>
      </c>
      <c r="E225" s="63" t="s">
        <v>180</v>
      </c>
      <c r="F225" s="15">
        <v>0</v>
      </c>
      <c r="G225" s="20" t="s">
        <v>553</v>
      </c>
      <c r="H225" s="15">
        <f t="shared" si="9"/>
        <v>0</v>
      </c>
      <c r="I225" s="15"/>
      <c r="J225" s="15">
        <v>59100</v>
      </c>
    </row>
    <row r="226" spans="1:10" ht="15.75">
      <c r="A226" s="53">
        <v>219</v>
      </c>
      <c r="B226" s="54" t="s">
        <v>554</v>
      </c>
      <c r="C226" s="63" t="s">
        <v>555</v>
      </c>
      <c r="D226" s="63" t="s">
        <v>19</v>
      </c>
      <c r="E226" s="63" t="s">
        <v>11</v>
      </c>
      <c r="F226" s="15">
        <v>712583</v>
      </c>
      <c r="G226" s="17"/>
      <c r="H226" s="15">
        <f t="shared" si="9"/>
        <v>712583</v>
      </c>
      <c r="I226" s="15"/>
      <c r="J226" s="15"/>
    </row>
    <row r="227" spans="1:10" ht="15.75">
      <c r="A227" s="53">
        <v>220</v>
      </c>
      <c r="B227" s="54" t="s">
        <v>556</v>
      </c>
      <c r="C227" s="63" t="s">
        <v>557</v>
      </c>
      <c r="D227" s="63" t="s">
        <v>19</v>
      </c>
      <c r="E227" s="63" t="s">
        <v>11</v>
      </c>
      <c r="F227" s="15">
        <v>465520</v>
      </c>
      <c r="G227" s="17"/>
      <c r="H227" s="15">
        <f t="shared" si="9"/>
        <v>465520</v>
      </c>
      <c r="I227" s="15"/>
      <c r="J227" s="15"/>
    </row>
    <row r="228" spans="1:10" ht="31.5">
      <c r="A228" s="53">
        <v>221</v>
      </c>
      <c r="B228" s="54" t="s">
        <v>558</v>
      </c>
      <c r="C228" s="63" t="s">
        <v>559</v>
      </c>
      <c r="D228" s="63" t="s">
        <v>19</v>
      </c>
      <c r="E228" s="63" t="s">
        <v>180</v>
      </c>
      <c r="F228" s="15"/>
      <c r="G228" s="20" t="s">
        <v>560</v>
      </c>
      <c r="H228" s="15">
        <f t="shared" si="9"/>
        <v>0</v>
      </c>
      <c r="I228" s="15"/>
      <c r="J228" s="15">
        <v>87650</v>
      </c>
    </row>
    <row r="229" spans="1:10" ht="15.75">
      <c r="A229" s="53">
        <v>222</v>
      </c>
      <c r="B229" s="54" t="s">
        <v>561</v>
      </c>
      <c r="C229" s="63" t="s">
        <v>562</v>
      </c>
      <c r="D229" s="63" t="s">
        <v>19</v>
      </c>
      <c r="E229" s="63" t="s">
        <v>11</v>
      </c>
      <c r="F229" s="15">
        <v>77196</v>
      </c>
      <c r="G229" s="17"/>
      <c r="H229" s="15">
        <f t="shared" si="9"/>
        <v>77196</v>
      </c>
      <c r="I229" s="15"/>
      <c r="J229" s="15"/>
    </row>
    <row r="230" spans="1:10" ht="31.5">
      <c r="A230" s="53">
        <v>223</v>
      </c>
      <c r="B230" s="54" t="s">
        <v>563</v>
      </c>
      <c r="C230" s="63" t="s">
        <v>564</v>
      </c>
      <c r="D230" s="63" t="s">
        <v>19</v>
      </c>
      <c r="E230" s="63" t="s">
        <v>11</v>
      </c>
      <c r="F230" s="15">
        <v>119897</v>
      </c>
      <c r="G230" s="17"/>
      <c r="H230" s="15">
        <f t="shared" si="9"/>
        <v>119897</v>
      </c>
      <c r="I230" s="15"/>
      <c r="J230" s="15"/>
    </row>
    <row r="231" spans="1:10" ht="31.5">
      <c r="A231" s="53">
        <v>224</v>
      </c>
      <c r="B231" s="54" t="s">
        <v>565</v>
      </c>
      <c r="C231" s="63" t="s">
        <v>566</v>
      </c>
      <c r="D231" s="63" t="s">
        <v>19</v>
      </c>
      <c r="E231" s="63" t="s">
        <v>567</v>
      </c>
      <c r="F231" s="15">
        <v>41906</v>
      </c>
      <c r="G231" s="18" t="s">
        <v>568</v>
      </c>
      <c r="H231" s="15">
        <f>F231+128233</f>
        <v>170139</v>
      </c>
      <c r="I231" s="15"/>
      <c r="J231" s="15"/>
    </row>
    <row r="232" spans="1:10" ht="31.5">
      <c r="A232" s="53">
        <v>225</v>
      </c>
      <c r="B232" s="54" t="s">
        <v>569</v>
      </c>
      <c r="C232" s="63" t="s">
        <v>570</v>
      </c>
      <c r="D232" s="63" t="s">
        <v>19</v>
      </c>
      <c r="E232" s="63" t="s">
        <v>571</v>
      </c>
      <c r="F232" s="15"/>
      <c r="G232" s="18" t="s">
        <v>572</v>
      </c>
      <c r="H232" s="15">
        <v>12421</v>
      </c>
      <c r="I232" s="15"/>
      <c r="J232" s="15"/>
    </row>
    <row r="233" spans="1:10" ht="15.75">
      <c r="A233" s="53">
        <v>226</v>
      </c>
      <c r="B233" s="54" t="s">
        <v>573</v>
      </c>
      <c r="C233" s="63" t="s">
        <v>574</v>
      </c>
      <c r="D233" s="63" t="s">
        <v>19</v>
      </c>
      <c r="E233" s="63" t="s">
        <v>11</v>
      </c>
      <c r="F233" s="15">
        <v>33084</v>
      </c>
      <c r="G233" s="17"/>
      <c r="H233" s="15">
        <f>F233</f>
        <v>33084</v>
      </c>
      <c r="I233" s="15"/>
      <c r="J233" s="15"/>
    </row>
    <row r="234" spans="1:10" ht="15.75">
      <c r="A234" s="53">
        <v>227</v>
      </c>
      <c r="B234" s="54" t="s">
        <v>575</v>
      </c>
      <c r="C234" s="63" t="s">
        <v>576</v>
      </c>
      <c r="D234" s="63" t="s">
        <v>19</v>
      </c>
      <c r="E234" s="63" t="s">
        <v>11</v>
      </c>
      <c r="F234" s="15">
        <v>7352</v>
      </c>
      <c r="G234" s="17"/>
      <c r="H234" s="15">
        <f>F234</f>
        <v>7352</v>
      </c>
      <c r="I234" s="15"/>
      <c r="J234" s="15"/>
    </row>
    <row r="235" spans="1:10" ht="47.25">
      <c r="A235" s="53">
        <v>228</v>
      </c>
      <c r="B235" s="54" t="s">
        <v>577</v>
      </c>
      <c r="C235" s="63" t="s">
        <v>578</v>
      </c>
      <c r="D235" s="63" t="s">
        <v>19</v>
      </c>
      <c r="E235" s="63" t="s">
        <v>567</v>
      </c>
      <c r="F235" s="15">
        <v>1451715</v>
      </c>
      <c r="G235" s="18" t="s">
        <v>579</v>
      </c>
      <c r="H235" s="15">
        <f>F235+33568</f>
        <v>1485283</v>
      </c>
      <c r="I235" s="15"/>
      <c r="J235" s="15"/>
    </row>
    <row r="236" spans="1:10" ht="31.5">
      <c r="A236" s="53">
        <v>229</v>
      </c>
      <c r="B236" s="54" t="s">
        <v>580</v>
      </c>
      <c r="C236" s="63" t="s">
        <v>581</v>
      </c>
      <c r="D236" s="63" t="s">
        <v>19</v>
      </c>
      <c r="E236" s="63" t="s">
        <v>11</v>
      </c>
      <c r="F236" s="15">
        <v>34084</v>
      </c>
      <c r="G236" s="17"/>
      <c r="H236" s="15">
        <f>F236</f>
        <v>34084</v>
      </c>
      <c r="I236" s="15"/>
      <c r="J236" s="15"/>
    </row>
    <row r="237" spans="1:10" ht="31.5">
      <c r="A237" s="53">
        <v>230</v>
      </c>
      <c r="B237" s="54" t="s">
        <v>582</v>
      </c>
      <c r="C237" s="63" t="s">
        <v>583</v>
      </c>
      <c r="D237" s="63" t="s">
        <v>19</v>
      </c>
      <c r="E237" s="63" t="s">
        <v>11</v>
      </c>
      <c r="F237" s="15">
        <v>190357</v>
      </c>
      <c r="G237" s="17"/>
      <c r="H237" s="15">
        <f>F237</f>
        <v>190357</v>
      </c>
      <c r="I237" s="15"/>
      <c r="J237" s="15"/>
    </row>
    <row r="238" spans="1:10" ht="47.25">
      <c r="A238" s="53">
        <v>231</v>
      </c>
      <c r="B238" s="54" t="s">
        <v>584</v>
      </c>
      <c r="C238" s="63" t="s">
        <v>585</v>
      </c>
      <c r="D238" s="63" t="s">
        <v>19</v>
      </c>
      <c r="E238" s="63" t="s">
        <v>11</v>
      </c>
      <c r="F238" s="15">
        <v>150889</v>
      </c>
      <c r="G238" s="17"/>
      <c r="H238" s="15">
        <f>F238</f>
        <v>150889</v>
      </c>
      <c r="I238" s="15"/>
      <c r="J238" s="15"/>
    </row>
    <row r="239" spans="1:10" ht="31.5">
      <c r="A239" s="53">
        <v>232</v>
      </c>
      <c r="B239" s="54" t="s">
        <v>586</v>
      </c>
      <c r="C239" s="63" t="s">
        <v>587</v>
      </c>
      <c r="D239" s="63" t="s">
        <v>19</v>
      </c>
      <c r="E239" s="63" t="s">
        <v>11</v>
      </c>
      <c r="F239" s="15">
        <v>4411</v>
      </c>
      <c r="G239" s="17"/>
      <c r="H239" s="15">
        <f>F239</f>
        <v>4411</v>
      </c>
      <c r="I239" s="15"/>
      <c r="J239" s="15"/>
    </row>
    <row r="240" spans="1:10" ht="31.5">
      <c r="A240" s="53">
        <v>233</v>
      </c>
      <c r="B240" s="54" t="s">
        <v>588</v>
      </c>
      <c r="C240" s="63" t="s">
        <v>589</v>
      </c>
      <c r="D240" s="63" t="s">
        <v>19</v>
      </c>
      <c r="E240" s="63" t="s">
        <v>571</v>
      </c>
      <c r="F240" s="15"/>
      <c r="G240" s="18" t="s">
        <v>590</v>
      </c>
      <c r="H240" s="15">
        <v>11403</v>
      </c>
      <c r="I240" s="15"/>
      <c r="J240" s="15"/>
    </row>
    <row r="241" spans="1:10" ht="47.25">
      <c r="A241" s="53">
        <v>234</v>
      </c>
      <c r="B241" s="54" t="s">
        <v>591</v>
      </c>
      <c r="C241" s="63" t="s">
        <v>592</v>
      </c>
      <c r="D241" s="63" t="s">
        <v>19</v>
      </c>
      <c r="E241" s="63" t="s">
        <v>571</v>
      </c>
      <c r="F241" s="15"/>
      <c r="G241" s="18" t="s">
        <v>593</v>
      </c>
      <c r="H241" s="15">
        <v>4887</v>
      </c>
      <c r="I241" s="15"/>
      <c r="J241" s="15"/>
    </row>
    <row r="242" spans="1:10" ht="31.5">
      <c r="A242" s="53">
        <v>235</v>
      </c>
      <c r="B242" s="54" t="s">
        <v>594</v>
      </c>
      <c r="C242" s="63" t="s">
        <v>595</v>
      </c>
      <c r="D242" s="63" t="s">
        <v>19</v>
      </c>
      <c r="E242" s="63" t="s">
        <v>141</v>
      </c>
      <c r="F242" s="15">
        <v>40288</v>
      </c>
      <c r="G242" s="18" t="s">
        <v>596</v>
      </c>
      <c r="H242" s="15">
        <f>F242+46326</f>
        <v>86614</v>
      </c>
      <c r="I242" s="15"/>
      <c r="J242" s="15"/>
    </row>
    <row r="243" spans="1:10" ht="15.75">
      <c r="A243" s="53">
        <v>236</v>
      </c>
      <c r="B243" s="54" t="s">
        <v>597</v>
      </c>
      <c r="C243" s="63" t="s">
        <v>598</v>
      </c>
      <c r="D243" s="63" t="s">
        <v>19</v>
      </c>
      <c r="E243" s="63" t="s">
        <v>11</v>
      </c>
      <c r="F243" s="15">
        <v>1277715</v>
      </c>
      <c r="G243" s="17"/>
      <c r="H243" s="15">
        <f aca="true" t="shared" si="10" ref="H243:H260">F243</f>
        <v>1277715</v>
      </c>
      <c r="I243" s="15"/>
      <c r="J243" s="15"/>
    </row>
    <row r="244" spans="1:10" ht="15.75">
      <c r="A244" s="53">
        <v>237</v>
      </c>
      <c r="B244" s="54" t="s">
        <v>599</v>
      </c>
      <c r="C244" s="63" t="s">
        <v>600</v>
      </c>
      <c r="D244" s="63" t="s">
        <v>19</v>
      </c>
      <c r="E244" s="63" t="s">
        <v>11</v>
      </c>
      <c r="F244" s="15">
        <v>1115456</v>
      </c>
      <c r="G244" s="17"/>
      <c r="H244" s="15">
        <f t="shared" si="10"/>
        <v>1115456</v>
      </c>
      <c r="I244" s="15"/>
      <c r="J244" s="15"/>
    </row>
    <row r="245" spans="1:10" ht="47.25">
      <c r="A245" s="53">
        <v>238</v>
      </c>
      <c r="B245" s="54" t="s">
        <v>601</v>
      </c>
      <c r="C245" s="63" t="s">
        <v>602</v>
      </c>
      <c r="D245" s="63" t="s">
        <v>19</v>
      </c>
      <c r="E245" s="63" t="s">
        <v>11</v>
      </c>
      <c r="F245" s="15">
        <v>1080068</v>
      </c>
      <c r="G245" s="17"/>
      <c r="H245" s="15">
        <f t="shared" si="10"/>
        <v>1080068</v>
      </c>
      <c r="I245" s="15"/>
      <c r="J245" s="15"/>
    </row>
    <row r="246" spans="1:10" ht="15.75">
      <c r="A246" s="53">
        <v>239</v>
      </c>
      <c r="B246" s="54" t="s">
        <v>603</v>
      </c>
      <c r="C246" s="63" t="s">
        <v>604</v>
      </c>
      <c r="D246" s="63" t="s">
        <v>19</v>
      </c>
      <c r="E246" s="63" t="s">
        <v>11</v>
      </c>
      <c r="F246" s="15">
        <v>791233</v>
      </c>
      <c r="G246" s="17"/>
      <c r="H246" s="15">
        <f t="shared" si="10"/>
        <v>791233</v>
      </c>
      <c r="I246" s="15"/>
      <c r="J246" s="15"/>
    </row>
    <row r="247" spans="1:10" ht="31.5">
      <c r="A247" s="53">
        <v>240</v>
      </c>
      <c r="B247" s="54" t="s">
        <v>605</v>
      </c>
      <c r="C247" s="63" t="s">
        <v>606</v>
      </c>
      <c r="D247" s="63" t="s">
        <v>19</v>
      </c>
      <c r="E247" s="63" t="s">
        <v>11</v>
      </c>
      <c r="F247" s="15">
        <v>157422</v>
      </c>
      <c r="G247" s="17"/>
      <c r="H247" s="15">
        <f t="shared" si="10"/>
        <v>157422</v>
      </c>
      <c r="I247" s="15"/>
      <c r="J247" s="15"/>
    </row>
    <row r="248" spans="1:10" ht="31.5">
      <c r="A248" s="53">
        <v>241</v>
      </c>
      <c r="B248" s="54" t="s">
        <v>607</v>
      </c>
      <c r="C248" s="63" t="s">
        <v>608</v>
      </c>
      <c r="D248" s="63" t="s">
        <v>19</v>
      </c>
      <c r="E248" s="63" t="s">
        <v>11</v>
      </c>
      <c r="F248" s="15">
        <v>117397</v>
      </c>
      <c r="G248" s="17"/>
      <c r="H248" s="15">
        <f t="shared" si="10"/>
        <v>117397</v>
      </c>
      <c r="I248" s="15"/>
      <c r="J248" s="15"/>
    </row>
    <row r="249" spans="1:10" ht="47.25">
      <c r="A249" s="53">
        <v>242</v>
      </c>
      <c r="B249" s="54" t="s">
        <v>609</v>
      </c>
      <c r="C249" s="63" t="s">
        <v>610</v>
      </c>
      <c r="D249" s="63" t="s">
        <v>19</v>
      </c>
      <c r="E249" s="63" t="s">
        <v>11</v>
      </c>
      <c r="F249" s="15">
        <v>397214</v>
      </c>
      <c r="G249" s="17"/>
      <c r="H249" s="15">
        <f t="shared" si="10"/>
        <v>397214</v>
      </c>
      <c r="I249" s="15"/>
      <c r="J249" s="15"/>
    </row>
    <row r="250" spans="1:10" ht="31.5">
      <c r="A250" s="53">
        <v>243</v>
      </c>
      <c r="B250" s="54" t="s">
        <v>611</v>
      </c>
      <c r="C250" s="63" t="s">
        <v>612</v>
      </c>
      <c r="D250" s="63" t="s">
        <v>19</v>
      </c>
      <c r="E250" s="63" t="s">
        <v>11</v>
      </c>
      <c r="F250" s="15">
        <v>1391677</v>
      </c>
      <c r="G250" s="17"/>
      <c r="H250" s="15">
        <f t="shared" si="10"/>
        <v>1391677</v>
      </c>
      <c r="I250" s="15"/>
      <c r="J250" s="15"/>
    </row>
    <row r="251" spans="1:10" ht="31.5">
      <c r="A251" s="53">
        <v>244</v>
      </c>
      <c r="B251" s="54" t="s">
        <v>613</v>
      </c>
      <c r="C251" s="63" t="s">
        <v>614</v>
      </c>
      <c r="D251" s="63" t="s">
        <v>19</v>
      </c>
      <c r="E251" s="63" t="s">
        <v>11</v>
      </c>
      <c r="F251" s="15">
        <v>609648</v>
      </c>
      <c r="G251" s="17"/>
      <c r="H251" s="15">
        <f t="shared" si="10"/>
        <v>609648</v>
      </c>
      <c r="I251" s="15"/>
      <c r="J251" s="15"/>
    </row>
    <row r="252" spans="1:10" ht="47.25">
      <c r="A252" s="53">
        <v>245</v>
      </c>
      <c r="B252" s="54" t="s">
        <v>615</v>
      </c>
      <c r="C252" s="63" t="s">
        <v>616</v>
      </c>
      <c r="D252" s="63" t="s">
        <v>19</v>
      </c>
      <c r="E252" s="63" t="s">
        <v>11</v>
      </c>
      <c r="F252" s="15">
        <v>827497</v>
      </c>
      <c r="G252" s="17"/>
      <c r="H252" s="15">
        <f t="shared" si="10"/>
        <v>827497</v>
      </c>
      <c r="I252" s="15"/>
      <c r="J252" s="15"/>
    </row>
    <row r="253" spans="1:10" ht="31.5">
      <c r="A253" s="53">
        <v>246</v>
      </c>
      <c r="B253" s="54" t="s">
        <v>617</v>
      </c>
      <c r="C253" s="63" t="s">
        <v>618</v>
      </c>
      <c r="D253" s="63" t="s">
        <v>19</v>
      </c>
      <c r="E253" s="63" t="s">
        <v>11</v>
      </c>
      <c r="F253" s="15">
        <v>38230</v>
      </c>
      <c r="G253" s="17"/>
      <c r="H253" s="15">
        <f t="shared" si="10"/>
        <v>38230</v>
      </c>
      <c r="I253" s="15"/>
      <c r="J253" s="15"/>
    </row>
    <row r="254" spans="1:10" ht="31.5">
      <c r="A254" s="53">
        <v>247</v>
      </c>
      <c r="B254" s="54" t="s">
        <v>619</v>
      </c>
      <c r="C254" s="63" t="s">
        <v>620</v>
      </c>
      <c r="D254" s="63" t="s">
        <v>19</v>
      </c>
      <c r="E254" s="63" t="s">
        <v>621</v>
      </c>
      <c r="F254" s="15">
        <v>15285</v>
      </c>
      <c r="G254" s="20" t="s">
        <v>622</v>
      </c>
      <c r="H254" s="15">
        <f t="shared" si="10"/>
        <v>15285</v>
      </c>
      <c r="I254" s="15"/>
      <c r="J254" s="15">
        <v>530000</v>
      </c>
    </row>
    <row r="255" spans="1:10" ht="31.5">
      <c r="A255" s="53">
        <v>248</v>
      </c>
      <c r="B255" s="54" t="s">
        <v>623</v>
      </c>
      <c r="C255" s="63" t="s">
        <v>624</v>
      </c>
      <c r="D255" s="63" t="s">
        <v>19</v>
      </c>
      <c r="E255" s="63" t="s">
        <v>11</v>
      </c>
      <c r="F255" s="15">
        <v>288787</v>
      </c>
      <c r="G255" s="17"/>
      <c r="H255" s="15">
        <f t="shared" si="10"/>
        <v>288787</v>
      </c>
      <c r="I255" s="15"/>
      <c r="J255" s="15"/>
    </row>
    <row r="256" spans="1:10" ht="31.5">
      <c r="A256" s="53">
        <v>249</v>
      </c>
      <c r="B256" s="54" t="s">
        <v>625</v>
      </c>
      <c r="C256" s="63" t="s">
        <v>626</v>
      </c>
      <c r="D256" s="63" t="s">
        <v>19</v>
      </c>
      <c r="E256" s="63" t="s">
        <v>11</v>
      </c>
      <c r="F256" s="15">
        <v>596957</v>
      </c>
      <c r="G256" s="17"/>
      <c r="H256" s="15">
        <f t="shared" si="10"/>
        <v>596957</v>
      </c>
      <c r="I256" s="15"/>
      <c r="J256" s="15"/>
    </row>
    <row r="257" spans="1:10" ht="31.5">
      <c r="A257" s="53">
        <v>250</v>
      </c>
      <c r="B257" s="54" t="s">
        <v>627</v>
      </c>
      <c r="C257" s="63" t="s">
        <v>628</v>
      </c>
      <c r="D257" s="63" t="s">
        <v>19</v>
      </c>
      <c r="E257" s="63" t="s">
        <v>11</v>
      </c>
      <c r="F257" s="15">
        <v>374576</v>
      </c>
      <c r="G257" s="17"/>
      <c r="H257" s="15">
        <f t="shared" si="10"/>
        <v>374576</v>
      </c>
      <c r="I257" s="15"/>
      <c r="J257" s="15"/>
    </row>
    <row r="258" spans="1:10" ht="31.5">
      <c r="A258" s="53">
        <v>251</v>
      </c>
      <c r="B258" s="54" t="s">
        <v>629</v>
      </c>
      <c r="C258" s="63" t="s">
        <v>630</v>
      </c>
      <c r="D258" s="63" t="s">
        <v>19</v>
      </c>
      <c r="E258" s="63" t="s">
        <v>11</v>
      </c>
      <c r="F258" s="15">
        <v>1370362</v>
      </c>
      <c r="G258" s="17"/>
      <c r="H258" s="15">
        <f t="shared" si="10"/>
        <v>1370362</v>
      </c>
      <c r="I258" s="15"/>
      <c r="J258" s="15"/>
    </row>
    <row r="259" spans="1:10" ht="31.5">
      <c r="A259" s="53">
        <v>252</v>
      </c>
      <c r="B259" s="54" t="s">
        <v>631</v>
      </c>
      <c r="C259" s="63" t="s">
        <v>632</v>
      </c>
      <c r="D259" s="63" t="s">
        <v>19</v>
      </c>
      <c r="E259" s="63" t="s">
        <v>11</v>
      </c>
      <c r="F259" s="15">
        <v>281459</v>
      </c>
      <c r="G259" s="17"/>
      <c r="H259" s="15">
        <f t="shared" si="10"/>
        <v>281459</v>
      </c>
      <c r="I259" s="15"/>
      <c r="J259" s="15"/>
    </row>
    <row r="260" spans="1:10" ht="31.5">
      <c r="A260" s="53">
        <v>253</v>
      </c>
      <c r="B260" s="54" t="s">
        <v>633</v>
      </c>
      <c r="C260" s="63" t="s">
        <v>634</v>
      </c>
      <c r="D260" s="63" t="s">
        <v>19</v>
      </c>
      <c r="E260" s="63" t="s">
        <v>11</v>
      </c>
      <c r="F260" s="15">
        <v>51097</v>
      </c>
      <c r="G260" s="17"/>
      <c r="H260" s="15">
        <f t="shared" si="10"/>
        <v>51097</v>
      </c>
      <c r="I260" s="15"/>
      <c r="J260" s="15"/>
    </row>
    <row r="261" spans="2:10" ht="15.75">
      <c r="B261" s="52"/>
      <c r="C261" s="52"/>
      <c r="D261" s="52"/>
      <c r="E261" s="52"/>
      <c r="F261" s="59">
        <f>SUM(F8:F260)</f>
        <v>199464935</v>
      </c>
      <c r="G261" s="59">
        <f>H261-F261+I261+J261</f>
        <v>44072027</v>
      </c>
      <c r="H261" s="60">
        <f>SUM(H8:H260)</f>
        <v>239748835</v>
      </c>
      <c r="I261" s="60">
        <f>SUM(I8:I260)</f>
        <v>1119507</v>
      </c>
      <c r="J261" s="60">
        <f>SUM(J8:J260)</f>
        <v>2668620</v>
      </c>
    </row>
    <row r="262" spans="2:10" ht="15.75">
      <c r="B262" s="52"/>
      <c r="C262" s="52"/>
      <c r="D262" s="52"/>
      <c r="E262" s="52"/>
      <c r="F262" s="26" t="s">
        <v>635</v>
      </c>
      <c r="G262" s="61">
        <f>G261+F261</f>
        <v>243536962</v>
      </c>
      <c r="H262" s="52"/>
      <c r="I262" s="52"/>
      <c r="J262" s="52"/>
    </row>
    <row r="263" spans="2:10" ht="15">
      <c r="B263" s="27" t="s">
        <v>644</v>
      </c>
      <c r="C263" s="28"/>
      <c r="D263" s="29"/>
      <c r="E263" s="29"/>
      <c r="F263" s="30">
        <f>F191+F190+F189+F188+F187+F21+F260</f>
        <v>1098862</v>
      </c>
      <c r="G263" s="30"/>
      <c r="H263" s="30">
        <f>H191+H190+H189+H188+H187+H21+H260</f>
        <v>7837032</v>
      </c>
      <c r="I263" s="31"/>
      <c r="J263" s="31"/>
    </row>
    <row r="264" spans="2:10" ht="15">
      <c r="B264" s="32" t="s">
        <v>636</v>
      </c>
      <c r="C264" s="33"/>
      <c r="D264" s="34"/>
      <c r="E264" s="34"/>
      <c r="F264" s="35">
        <f>F258+F153+F92+F82+F79+F73+F70+F67+F66+F51+F37+F35</f>
        <v>3851939</v>
      </c>
      <c r="G264" s="35"/>
      <c r="H264" s="35">
        <f>H258+H153+H92+H82+H79+H73+H70+H67+H66+H51+H37+H35</f>
        <v>9505829</v>
      </c>
      <c r="I264" s="36"/>
      <c r="J264" s="36"/>
    </row>
    <row r="265" spans="4:9" ht="15">
      <c r="D265"/>
      <c r="E265"/>
      <c r="F265" s="37"/>
      <c r="G265" s="37"/>
      <c r="H265" s="37"/>
      <c r="I265"/>
    </row>
    <row r="266" spans="4:9" ht="15">
      <c r="D266"/>
      <c r="E266"/>
      <c r="F266"/>
      <c r="G266"/>
      <c r="I266" s="38"/>
    </row>
    <row r="267" spans="4:9" ht="15" customHeight="1">
      <c r="D267" s="80" t="s">
        <v>637</v>
      </c>
      <c r="E267" s="80"/>
      <c r="F267" s="80"/>
      <c r="G267" s="80"/>
      <c r="H267" s="38"/>
      <c r="I267" s="39"/>
    </row>
    <row r="268" spans="4:9" ht="15" customHeight="1">
      <c r="D268" s="80" t="s">
        <v>13</v>
      </c>
      <c r="E268" s="81" t="s">
        <v>14</v>
      </c>
      <c r="F268" s="81"/>
      <c r="G268" s="82" t="s">
        <v>638</v>
      </c>
      <c r="I268" s="38"/>
    </row>
    <row r="269" spans="4:7" ht="36">
      <c r="D269" s="80"/>
      <c r="E269" s="40" t="s">
        <v>15</v>
      </c>
      <c r="F269" s="40" t="s">
        <v>16</v>
      </c>
      <c r="G269" s="82"/>
    </row>
    <row r="270" spans="4:7" ht="15">
      <c r="D270" s="41">
        <f>H261/1000000</f>
        <v>239.748835</v>
      </c>
      <c r="E270" s="41">
        <f>I261/1000000</f>
        <v>1.119507</v>
      </c>
      <c r="F270" s="41">
        <f>J261/1000000</f>
        <v>2.66862</v>
      </c>
      <c r="G270" s="41">
        <f>F261/1000000</f>
        <v>199.464935</v>
      </c>
    </row>
    <row r="272" ht="15.75">
      <c r="H272" s="38"/>
    </row>
  </sheetData>
  <sheetProtection selectLockedCells="1" selectUnlockedCells="1"/>
  <autoFilter ref="A7:J265"/>
  <mergeCells count="18">
    <mergeCell ref="A2:J2"/>
    <mergeCell ref="A3:G3"/>
    <mergeCell ref="H3:J3"/>
    <mergeCell ref="A4:A6"/>
    <mergeCell ref="B4:B6"/>
    <mergeCell ref="C4:C6"/>
    <mergeCell ref="D4:D6"/>
    <mergeCell ref="E4:E6"/>
    <mergeCell ref="F4:G4"/>
    <mergeCell ref="D268:D269"/>
    <mergeCell ref="E268:F268"/>
    <mergeCell ref="G268:G269"/>
    <mergeCell ref="H4:J4"/>
    <mergeCell ref="F5:F6"/>
    <mergeCell ref="G5:G6"/>
    <mergeCell ref="H5:H6"/>
    <mergeCell ref="I5:J5"/>
    <mergeCell ref="D267:G267"/>
  </mergeCells>
  <printOptions/>
  <pageMargins left="0.9055555555555556" right="0.31527777777777777" top="0.7479166666666667" bottom="0.7479166666666667" header="0.5118055555555555" footer="0.5118055555555555"/>
  <pageSetup fitToHeight="0" fitToWidth="1" horizontalDpi="300" verticalDpi="3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Strojek Klaudia</dc:creator>
  <cp:keywords/>
  <dc:description/>
  <cp:lastModifiedBy>Marczuk Irena</cp:lastModifiedBy>
  <cp:lastPrinted>2018-04-09T12:27:38Z</cp:lastPrinted>
  <dcterms:created xsi:type="dcterms:W3CDTF">2017-04-05T07:35:16Z</dcterms:created>
  <dcterms:modified xsi:type="dcterms:W3CDTF">2018-04-09T12:34:49Z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